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3935" windowHeight="13425" tabRatio="173"/>
  </bookViews>
  <sheets>
    <sheet name="План" sheetId="2" r:id="rId1"/>
  </sheets>
  <calcPr calcId="145621"/>
</workbook>
</file>

<file path=xl/calcChain.xml><?xml version="1.0" encoding="utf-8"?>
<calcChain xmlns="http://schemas.openxmlformats.org/spreadsheetml/2006/main">
  <c r="AX25" i="2" l="1"/>
  <c r="AU25" i="2" s="1"/>
  <c r="AQ25" i="2"/>
  <c r="AM25" i="2"/>
  <c r="AI25" i="2"/>
  <c r="AE25" i="2"/>
  <c r="AA25" i="2"/>
  <c r="W25" i="2"/>
  <c r="S25" i="2"/>
  <c r="O25" i="2"/>
  <c r="AX23" i="2"/>
  <c r="AU23" i="2"/>
  <c r="AQ23" i="2"/>
  <c r="AM23" i="2"/>
  <c r="AI23" i="2"/>
  <c r="AE23" i="2"/>
  <c r="AA23" i="2"/>
  <c r="W23" i="2"/>
  <c r="S23" i="2"/>
  <c r="O23" i="2"/>
  <c r="AX21" i="2"/>
  <c r="AU21" i="2" s="1"/>
  <c r="AQ21" i="2"/>
  <c r="AM21" i="2"/>
  <c r="AI21" i="2"/>
  <c r="AE21" i="2"/>
  <c r="AA21" i="2"/>
  <c r="W21" i="2"/>
  <c r="S21" i="2"/>
  <c r="O21" i="2"/>
  <c r="AX19" i="2"/>
  <c r="AU19" i="2"/>
  <c r="AQ19" i="2"/>
  <c r="AM19" i="2"/>
  <c r="AI19" i="2"/>
  <c r="AE19" i="2"/>
  <c r="AA19" i="2"/>
  <c r="W19" i="2"/>
  <c r="S19" i="2"/>
  <c r="O19" i="2"/>
  <c r="AX17" i="2"/>
  <c r="AU17" i="2" s="1"/>
  <c r="AQ17" i="2"/>
  <c r="AM17" i="2"/>
  <c r="AI17" i="2"/>
  <c r="AE17" i="2"/>
  <c r="AA17" i="2"/>
  <c r="W17" i="2"/>
  <c r="S17" i="2"/>
  <c r="O17" i="2"/>
  <c r="AX15" i="2"/>
  <c r="AU15" i="2" s="1"/>
  <c r="AQ15" i="2"/>
  <c r="AM15" i="2"/>
  <c r="AI15" i="2"/>
  <c r="AE15" i="2"/>
  <c r="AA15" i="2"/>
  <c r="W15" i="2"/>
  <c r="S15" i="2"/>
  <c r="O15" i="2"/>
  <c r="AX31" i="2"/>
  <c r="AW31" i="2"/>
  <c r="AV31" i="2"/>
  <c r="AU31" i="2"/>
  <c r="AX30" i="2"/>
  <c r="AW30" i="2"/>
  <c r="AV30" i="2"/>
  <c r="AU30" i="2"/>
  <c r="AX29" i="2"/>
  <c r="AW29" i="2"/>
  <c r="AV29" i="2"/>
  <c r="AU29" i="2" s="1"/>
  <c r="W31" i="2"/>
  <c r="W30" i="2"/>
  <c r="W29" i="2"/>
  <c r="AA31" i="2"/>
  <c r="AA30" i="2"/>
  <c r="AA29" i="2"/>
  <c r="AE31" i="2"/>
  <c r="AE30" i="2"/>
  <c r="AE29" i="2"/>
  <c r="AI31" i="2"/>
  <c r="AI30" i="2"/>
  <c r="AI29" i="2"/>
  <c r="AM31" i="2"/>
  <c r="AM30" i="2"/>
  <c r="AM29" i="2"/>
  <c r="AQ31" i="2"/>
  <c r="AQ30" i="2"/>
  <c r="AQ29" i="2"/>
  <c r="S31" i="2"/>
  <c r="S30" i="2"/>
  <c r="S29" i="2"/>
  <c r="O31" i="2"/>
  <c r="O30" i="2"/>
  <c r="O29" i="2"/>
  <c r="S80" i="2" l="1"/>
  <c r="W80" i="2"/>
  <c r="AA80" i="2"/>
  <c r="AE80" i="2"/>
  <c r="AI80" i="2"/>
  <c r="AM80" i="2"/>
  <c r="AQ80" i="2"/>
  <c r="AV80" i="2"/>
  <c r="AW80" i="2"/>
  <c r="AX80" i="2"/>
  <c r="S81" i="2"/>
  <c r="W81" i="2"/>
  <c r="AA81" i="2"/>
  <c r="AE81" i="2"/>
  <c r="AI81" i="2"/>
  <c r="AM81" i="2"/>
  <c r="AQ81" i="2"/>
  <c r="AV81" i="2"/>
  <c r="AW81" i="2"/>
  <c r="AX81" i="2"/>
  <c r="S82" i="2"/>
  <c r="W82" i="2"/>
  <c r="AA82" i="2"/>
  <c r="AE82" i="2"/>
  <c r="AI82" i="2"/>
  <c r="AM82" i="2"/>
  <c r="AQ82" i="2"/>
  <c r="AV82" i="2"/>
  <c r="AW82" i="2"/>
  <c r="AX82" i="2"/>
  <c r="O80" i="2"/>
  <c r="O81" i="2"/>
  <c r="O82" i="2"/>
  <c r="O90" i="2"/>
  <c r="S90" i="2"/>
  <c r="W90" i="2"/>
  <c r="AA90" i="2"/>
  <c r="AE90" i="2"/>
  <c r="AI90" i="2"/>
  <c r="AM90" i="2"/>
  <c r="AQ90" i="2"/>
  <c r="AV90" i="2"/>
  <c r="AW90" i="2"/>
  <c r="AX90" i="2"/>
  <c r="AU90" i="2" l="1"/>
  <c r="AU81" i="2"/>
  <c r="AU82" i="2"/>
  <c r="AU80" i="2"/>
  <c r="O333" i="2"/>
  <c r="AW261" i="2" l="1"/>
  <c r="AV261" i="2"/>
  <c r="AW260" i="2"/>
  <c r="AV260" i="2"/>
  <c r="AW259" i="2"/>
  <c r="AV259" i="2"/>
  <c r="AW258" i="2"/>
  <c r="AV258" i="2"/>
  <c r="AW257" i="2"/>
  <c r="AV257" i="2"/>
  <c r="AW256" i="2"/>
  <c r="AV256" i="2"/>
  <c r="AW255" i="2"/>
  <c r="AV255" i="2"/>
  <c r="AW254" i="2"/>
  <c r="AV254" i="2"/>
  <c r="AW253" i="2"/>
  <c r="AV253" i="2"/>
  <c r="AW252" i="2"/>
  <c r="AV252" i="2"/>
  <c r="AW251" i="2"/>
  <c r="AV251" i="2"/>
  <c r="AW250" i="2"/>
  <c r="AV250" i="2"/>
  <c r="AW249" i="2"/>
  <c r="AV249" i="2"/>
  <c r="AW248" i="2"/>
  <c r="AV248" i="2"/>
  <c r="AW247" i="2"/>
  <c r="AV247" i="2"/>
  <c r="AW246" i="2"/>
  <c r="AV246" i="2"/>
  <c r="AW245" i="2"/>
  <c r="AV245" i="2"/>
  <c r="AW244" i="2"/>
  <c r="AV244" i="2"/>
  <c r="AW243" i="2"/>
  <c r="AV243" i="2"/>
  <c r="AW242" i="2"/>
  <c r="AV242" i="2"/>
  <c r="AW241" i="2"/>
  <c r="AV241" i="2"/>
  <c r="AW240" i="2"/>
  <c r="AV240" i="2"/>
  <c r="AW239" i="2"/>
  <c r="AV239" i="2"/>
  <c r="AW238" i="2"/>
  <c r="AV238" i="2"/>
  <c r="AW237" i="2"/>
  <c r="AV237" i="2"/>
  <c r="AW236" i="2"/>
  <c r="AV236" i="2"/>
  <c r="AW235" i="2"/>
  <c r="AV235" i="2"/>
  <c r="AW234" i="2"/>
  <c r="AV234" i="2"/>
  <c r="AW233" i="2"/>
  <c r="AV233" i="2"/>
  <c r="AW232" i="2"/>
  <c r="AV232" i="2"/>
  <c r="AW231" i="2"/>
  <c r="AV231" i="2"/>
  <c r="AW230" i="2"/>
  <c r="AV230" i="2"/>
  <c r="AW229" i="2"/>
  <c r="AV229" i="2"/>
  <c r="AW228" i="2"/>
  <c r="AV228" i="2"/>
  <c r="AW227" i="2"/>
  <c r="AV227" i="2"/>
  <c r="AW226" i="2"/>
  <c r="AV226" i="2"/>
  <c r="AZ226" i="2"/>
  <c r="A9" i="2"/>
  <c r="AX175" i="2" l="1"/>
  <c r="AW175" i="2"/>
  <c r="AV175" i="2"/>
  <c r="AQ175" i="2"/>
  <c r="AM175" i="2"/>
  <c r="AI175" i="2"/>
  <c r="AE175" i="2"/>
  <c r="AA175" i="2"/>
  <c r="W175" i="2"/>
  <c r="O175" i="2"/>
  <c r="AX174" i="2"/>
  <c r="AW174" i="2"/>
  <c r="AV174" i="2"/>
  <c r="AQ174" i="2"/>
  <c r="AM174" i="2"/>
  <c r="AI174" i="2"/>
  <c r="AE174" i="2"/>
  <c r="W174" i="2"/>
  <c r="S174" i="2"/>
  <c r="O174" i="2"/>
  <c r="AX173" i="2"/>
  <c r="AW173" i="2"/>
  <c r="AV173" i="2"/>
  <c r="AQ173" i="2"/>
  <c r="AM173" i="2"/>
  <c r="AI173" i="2"/>
  <c r="AE173" i="2"/>
  <c r="AA173" i="2"/>
  <c r="W173" i="2"/>
  <c r="AX172" i="2"/>
  <c r="AW172" i="2"/>
  <c r="AV172" i="2"/>
  <c r="AU172" i="2" s="1"/>
  <c r="AQ172" i="2"/>
  <c r="AM172" i="2"/>
  <c r="AI172" i="2"/>
  <c r="AE172" i="2"/>
  <c r="AA172" i="2"/>
  <c r="W172" i="2"/>
  <c r="S172" i="2"/>
  <c r="O172" i="2"/>
  <c r="AU173" i="2" l="1"/>
  <c r="AU175" i="2"/>
  <c r="AU174" i="2"/>
  <c r="AU167" i="2"/>
  <c r="AU166" i="2"/>
  <c r="AW165" i="2"/>
  <c r="AU165" i="2" s="1"/>
  <c r="AQ165" i="2"/>
  <c r="AM165" i="2"/>
  <c r="AI165" i="2"/>
  <c r="AE165" i="2"/>
  <c r="AA165" i="2"/>
  <c r="W165" i="2"/>
  <c r="S165" i="2"/>
  <c r="AA164" i="2"/>
  <c r="AE163" i="2"/>
  <c r="AA163" i="2"/>
  <c r="W163" i="2"/>
  <c r="S163" i="2"/>
  <c r="AW162" i="2"/>
  <c r="AV162" i="2"/>
  <c r="AI162" i="2"/>
  <c r="AE162" i="2"/>
  <c r="AA162" i="2"/>
  <c r="W162" i="2"/>
  <c r="S162" i="2"/>
  <c r="AW158" i="2"/>
  <c r="AV158" i="2"/>
  <c r="AW157" i="2"/>
  <c r="AV157" i="2"/>
  <c r="AA157" i="2"/>
  <c r="O157" i="2"/>
  <c r="W155" i="2"/>
  <c r="S155" i="2"/>
  <c r="O155" i="2"/>
  <c r="AW153" i="2"/>
  <c r="AV153" i="2"/>
  <c r="AU153" i="2" s="1"/>
  <c r="AU158" i="2" l="1"/>
  <c r="AU162" i="2"/>
  <c r="AU157" i="2"/>
  <c r="W36" i="2" l="1"/>
  <c r="AA36" i="2"/>
  <c r="AE36" i="2"/>
  <c r="AI36" i="2"/>
  <c r="AM36" i="2"/>
  <c r="AQ36" i="2"/>
  <c r="T69" i="2"/>
  <c r="AV69" i="2" s="1"/>
  <c r="AV36" i="2"/>
  <c r="AW36" i="2"/>
  <c r="AX36" i="2"/>
  <c r="AX72" i="2"/>
  <c r="AW72" i="2"/>
  <c r="AV72" i="2"/>
  <c r="AQ72" i="2"/>
  <c r="AM72" i="2"/>
  <c r="AI72" i="2"/>
  <c r="AE72" i="2"/>
  <c r="AA72" i="2"/>
  <c r="W72" i="2"/>
  <c r="S72" i="2"/>
  <c r="O72" i="2"/>
  <c r="AX71" i="2"/>
  <c r="AV71" i="2"/>
  <c r="AQ71" i="2"/>
  <c r="AM71" i="2"/>
  <c r="AI71" i="2"/>
  <c r="AE71" i="2"/>
  <c r="AA71" i="2"/>
  <c r="W71" i="2"/>
  <c r="S71" i="2"/>
  <c r="Q71" i="2"/>
  <c r="AW71" i="2" s="1"/>
  <c r="O71" i="2"/>
  <c r="AX70" i="2"/>
  <c r="AV70" i="2"/>
  <c r="AQ70" i="2"/>
  <c r="AM70" i="2"/>
  <c r="AI70" i="2"/>
  <c r="AE70" i="2"/>
  <c r="AA70" i="2"/>
  <c r="W70" i="2"/>
  <c r="S70" i="2"/>
  <c r="Q70" i="2"/>
  <c r="AW70" i="2" s="1"/>
  <c r="AX69" i="2"/>
  <c r="AW69" i="2"/>
  <c r="AQ69" i="2"/>
  <c r="AM69" i="2"/>
  <c r="AI69" i="2"/>
  <c r="AE69" i="2"/>
  <c r="AA69" i="2"/>
  <c r="W69" i="2"/>
  <c r="S69" i="2"/>
  <c r="O69" i="2"/>
  <c r="AW68" i="2"/>
  <c r="AU68" i="2" s="1"/>
  <c r="AQ68" i="2"/>
  <c r="AM68" i="2"/>
  <c r="AI68" i="2"/>
  <c r="AE68" i="2"/>
  <c r="AA68" i="2"/>
  <c r="W68" i="2"/>
  <c r="S68" i="2"/>
  <c r="O68" i="2"/>
  <c r="AW67" i="2"/>
  <c r="AU67" i="2" s="1"/>
  <c r="AQ67" i="2"/>
  <c r="AM67" i="2"/>
  <c r="AI67" i="2"/>
  <c r="AE67" i="2"/>
  <c r="AA67" i="2"/>
  <c r="W67" i="2"/>
  <c r="S67" i="2"/>
  <c r="O67" i="2"/>
  <c r="AW66" i="2"/>
  <c r="AU66" i="2" s="1"/>
  <c r="AQ66" i="2"/>
  <c r="AM66" i="2"/>
  <c r="AI66" i="2"/>
  <c r="AE66" i="2"/>
  <c r="AA66" i="2"/>
  <c r="W66" i="2"/>
  <c r="S66" i="2"/>
  <c r="O66" i="2"/>
  <c r="AW65" i="2"/>
  <c r="AU65" i="2" s="1"/>
  <c r="AQ65" i="2"/>
  <c r="AM65" i="2"/>
  <c r="AI65" i="2"/>
  <c r="AE65" i="2"/>
  <c r="AA65" i="2"/>
  <c r="W65" i="2"/>
  <c r="S65" i="2"/>
  <c r="O65" i="2"/>
  <c r="AW64" i="2"/>
  <c r="AU64" i="2" s="1"/>
  <c r="AQ64" i="2"/>
  <c r="AM64" i="2"/>
  <c r="AI64" i="2"/>
  <c r="AE64" i="2"/>
  <c r="AA64" i="2"/>
  <c r="W64" i="2"/>
  <c r="S64" i="2"/>
  <c r="O64" i="2"/>
  <c r="AW63" i="2"/>
  <c r="AU63" i="2" s="1"/>
  <c r="AQ63" i="2"/>
  <c r="AM63" i="2"/>
  <c r="AI63" i="2"/>
  <c r="AE63" i="2"/>
  <c r="AA63" i="2"/>
  <c r="W63" i="2"/>
  <c r="S63" i="2"/>
  <c r="O63" i="2"/>
  <c r="AW62" i="2"/>
  <c r="AU62" i="2" s="1"/>
  <c r="AQ62" i="2"/>
  <c r="AM62" i="2"/>
  <c r="AI62" i="2"/>
  <c r="AE62" i="2"/>
  <c r="AA62" i="2"/>
  <c r="W62" i="2"/>
  <c r="S62" i="2"/>
  <c r="O62" i="2"/>
  <c r="AW61" i="2"/>
  <c r="AU61" i="2" s="1"/>
  <c r="AQ61" i="2"/>
  <c r="AM61" i="2"/>
  <c r="AI61" i="2"/>
  <c r="AE61" i="2"/>
  <c r="AA61" i="2"/>
  <c r="W61" i="2"/>
  <c r="S61" i="2"/>
  <c r="O61" i="2"/>
  <c r="AX60" i="2"/>
  <c r="AW60" i="2"/>
  <c r="AV60" i="2"/>
  <c r="AU60" i="2" s="1"/>
  <c r="AQ60" i="2"/>
  <c r="AM60" i="2"/>
  <c r="AI60" i="2"/>
  <c r="AE60" i="2"/>
  <c r="AA60" i="2"/>
  <c r="W60" i="2"/>
  <c r="S60" i="2"/>
  <c r="O60" i="2"/>
  <c r="AX59" i="2"/>
  <c r="AW59" i="2"/>
  <c r="AV59" i="2"/>
  <c r="AQ59" i="2"/>
  <c r="AM59" i="2"/>
  <c r="AI59" i="2"/>
  <c r="AE59" i="2"/>
  <c r="AA59" i="2"/>
  <c r="W59" i="2"/>
  <c r="S59" i="2"/>
  <c r="O59" i="2"/>
  <c r="AW58" i="2"/>
  <c r="AU58" i="2" s="1"/>
  <c r="AQ58" i="2"/>
  <c r="AM58" i="2"/>
  <c r="AI58" i="2"/>
  <c r="AE58" i="2"/>
  <c r="AA58" i="2"/>
  <c r="W58" i="2"/>
  <c r="S58" i="2"/>
  <c r="O58" i="2"/>
  <c r="AX57" i="2"/>
  <c r="AW57" i="2"/>
  <c r="AV57" i="2"/>
  <c r="AQ57" i="2"/>
  <c r="AM57" i="2"/>
  <c r="AI57" i="2"/>
  <c r="AE57" i="2"/>
  <c r="AA57" i="2"/>
  <c r="W57" i="2"/>
  <c r="S57" i="2"/>
  <c r="O57" i="2"/>
  <c r="AW56" i="2"/>
  <c r="AU56" i="2" s="1"/>
  <c r="AM56" i="2"/>
  <c r="AI56" i="2"/>
  <c r="AE56" i="2"/>
  <c r="AA56" i="2"/>
  <c r="W56" i="2"/>
  <c r="S56" i="2"/>
  <c r="O56" i="2"/>
  <c r="AW55" i="2"/>
  <c r="AU55" i="2" s="1"/>
  <c r="AM55" i="2"/>
  <c r="AI55" i="2"/>
  <c r="AE55" i="2"/>
  <c r="AA55" i="2"/>
  <c r="W55" i="2"/>
  <c r="S55" i="2"/>
  <c r="O55" i="2"/>
  <c r="AW54" i="2"/>
  <c r="AU54" i="2" s="1"/>
  <c r="AM54" i="2"/>
  <c r="AI54" i="2"/>
  <c r="AE54" i="2"/>
  <c r="AA54" i="2"/>
  <c r="W54" i="2"/>
  <c r="S54" i="2"/>
  <c r="O54" i="2"/>
  <c r="AX53" i="2"/>
  <c r="AW53" i="2"/>
  <c r="AV53" i="2"/>
  <c r="AQ53" i="2"/>
  <c r="AM53" i="2"/>
  <c r="AI53" i="2"/>
  <c r="AE53" i="2"/>
  <c r="AA53" i="2"/>
  <c r="W53" i="2"/>
  <c r="S53" i="2"/>
  <c r="O53" i="2"/>
  <c r="AX52" i="2"/>
  <c r="AW52" i="2"/>
  <c r="AV52" i="2"/>
  <c r="AQ52" i="2"/>
  <c r="AM52" i="2"/>
  <c r="AI52" i="2"/>
  <c r="AE52" i="2"/>
  <c r="AA52" i="2"/>
  <c r="W52" i="2"/>
  <c r="S52" i="2"/>
  <c r="O52" i="2"/>
  <c r="AX51" i="2"/>
  <c r="AW51" i="2"/>
  <c r="AV51" i="2"/>
  <c r="AQ51" i="2"/>
  <c r="AM51" i="2"/>
  <c r="AI51" i="2"/>
  <c r="AE51" i="2"/>
  <c r="AA51" i="2"/>
  <c r="W51" i="2"/>
  <c r="S51" i="2"/>
  <c r="O51" i="2"/>
  <c r="AW50" i="2"/>
  <c r="AU50" i="2" s="1"/>
  <c r="AQ50" i="2"/>
  <c r="AM50" i="2"/>
  <c r="AI50" i="2"/>
  <c r="AE50" i="2"/>
  <c r="AA50" i="2"/>
  <c r="W50" i="2"/>
  <c r="S50" i="2"/>
  <c r="O50" i="2"/>
  <c r="AW49" i="2"/>
  <c r="AU49" i="2" s="1"/>
  <c r="AQ49" i="2"/>
  <c r="AM49" i="2"/>
  <c r="AI49" i="2"/>
  <c r="AE49" i="2"/>
  <c r="AA49" i="2"/>
  <c r="W49" i="2"/>
  <c r="S49" i="2"/>
  <c r="O49" i="2"/>
  <c r="AW48" i="2"/>
  <c r="AU48" i="2" s="1"/>
  <c r="AQ48" i="2"/>
  <c r="AM48" i="2"/>
  <c r="AI48" i="2"/>
  <c r="AE48" i="2"/>
  <c r="AA48" i="2"/>
  <c r="W48" i="2"/>
  <c r="S48" i="2"/>
  <c r="O48" i="2"/>
  <c r="AW47" i="2"/>
  <c r="AU47" i="2" s="1"/>
  <c r="AQ47" i="2"/>
  <c r="AM47" i="2"/>
  <c r="AI47" i="2"/>
  <c r="AE47" i="2"/>
  <c r="AA47" i="2"/>
  <c r="W47" i="2"/>
  <c r="S47" i="2"/>
  <c r="O47" i="2"/>
  <c r="AW46" i="2"/>
  <c r="AU46" i="2" s="1"/>
  <c r="AQ46" i="2"/>
  <c r="AM46" i="2"/>
  <c r="AI46" i="2"/>
  <c r="AE46" i="2"/>
  <c r="AA46" i="2"/>
  <c r="W46" i="2"/>
  <c r="S46" i="2"/>
  <c r="O46" i="2"/>
  <c r="AW45" i="2"/>
  <c r="AU45" i="2" s="1"/>
  <c r="AQ45" i="2"/>
  <c r="AM45" i="2"/>
  <c r="AI45" i="2"/>
  <c r="AE45" i="2"/>
  <c r="AA45" i="2"/>
  <c r="W45" i="2"/>
  <c r="S45" i="2"/>
  <c r="O45" i="2"/>
  <c r="AW44" i="2"/>
  <c r="AU44" i="2" s="1"/>
  <c r="AQ44" i="2"/>
  <c r="AM44" i="2"/>
  <c r="AI44" i="2"/>
  <c r="AE44" i="2"/>
  <c r="AA44" i="2"/>
  <c r="W44" i="2"/>
  <c r="S44" i="2"/>
  <c r="O44" i="2"/>
  <c r="AW43" i="2"/>
  <c r="AU43" i="2" s="1"/>
  <c r="AQ43" i="2"/>
  <c r="AM43" i="2"/>
  <c r="AI43" i="2"/>
  <c r="AE43" i="2"/>
  <c r="AA43" i="2"/>
  <c r="W43" i="2"/>
  <c r="S43" i="2"/>
  <c r="O43" i="2"/>
  <c r="AW42" i="2"/>
  <c r="AU42" i="2" s="1"/>
  <c r="AQ42" i="2"/>
  <c r="AM42" i="2"/>
  <c r="AI42" i="2"/>
  <c r="AE42" i="2"/>
  <c r="AA42" i="2"/>
  <c r="W42" i="2"/>
  <c r="S42" i="2"/>
  <c r="O42" i="2"/>
  <c r="AW41" i="2"/>
  <c r="AU41" i="2"/>
  <c r="AQ41" i="2"/>
  <c r="AM41" i="2"/>
  <c r="AI41" i="2"/>
  <c r="AE41" i="2"/>
  <c r="AA41" i="2"/>
  <c r="W41" i="2"/>
  <c r="S41" i="2"/>
  <c r="O41" i="2"/>
  <c r="AW40" i="2"/>
  <c r="AU40" i="2" s="1"/>
  <c r="AQ40" i="2"/>
  <c r="AM40" i="2"/>
  <c r="AI40" i="2"/>
  <c r="AE40" i="2"/>
  <c r="AA40" i="2"/>
  <c r="W40" i="2"/>
  <c r="S40" i="2"/>
  <c r="O40" i="2"/>
  <c r="AX39" i="2"/>
  <c r="AW39" i="2"/>
  <c r="AV39" i="2"/>
  <c r="AU39" i="2" s="1"/>
  <c r="AQ39" i="2"/>
  <c r="AM39" i="2"/>
  <c r="AI39" i="2"/>
  <c r="AE39" i="2"/>
  <c r="AA39" i="2"/>
  <c r="W39" i="2"/>
  <c r="S39" i="2"/>
  <c r="O39" i="2"/>
  <c r="AX38" i="2"/>
  <c r="AW38" i="2"/>
  <c r="AV38" i="2"/>
  <c r="AQ38" i="2"/>
  <c r="AM38" i="2"/>
  <c r="AI38" i="2"/>
  <c r="AE38" i="2"/>
  <c r="AA38" i="2"/>
  <c r="W38" i="2"/>
  <c r="S38" i="2"/>
  <c r="O38" i="2"/>
  <c r="AX37" i="2"/>
  <c r="AW37" i="2"/>
  <c r="AV37" i="2"/>
  <c r="AQ37" i="2"/>
  <c r="AM37" i="2"/>
  <c r="AI37" i="2"/>
  <c r="AE37" i="2"/>
  <c r="AA37" i="2"/>
  <c r="W37" i="2"/>
  <c r="S37" i="2"/>
  <c r="O37" i="2"/>
  <c r="S36" i="2"/>
  <c r="O36" i="2"/>
  <c r="AU53" i="2" l="1"/>
  <c r="AU59" i="2"/>
  <c r="AU36" i="2"/>
  <c r="AU51" i="2"/>
  <c r="AU37" i="2"/>
  <c r="AU71" i="2"/>
  <c r="AU70" i="2"/>
  <c r="O70" i="2"/>
  <c r="AU52" i="2"/>
  <c r="AU72" i="2"/>
  <c r="AU38" i="2"/>
  <c r="AU69" i="2"/>
  <c r="AU57" i="2"/>
  <c r="AQ198" i="2" l="1"/>
  <c r="AQ199" i="2"/>
  <c r="AQ200" i="2"/>
  <c r="AQ201" i="2"/>
  <c r="AQ202" i="2"/>
  <c r="AQ203" i="2"/>
  <c r="AQ204" i="2"/>
  <c r="AQ205" i="2"/>
  <c r="AQ206" i="2"/>
  <c r="AM198" i="2"/>
  <c r="AM199" i="2"/>
  <c r="AM200" i="2"/>
  <c r="AM201" i="2"/>
  <c r="AM202" i="2"/>
  <c r="AM203" i="2"/>
  <c r="AM204" i="2"/>
  <c r="AM205" i="2"/>
  <c r="AI198" i="2"/>
  <c r="AI199" i="2"/>
  <c r="AI200" i="2"/>
  <c r="AI201" i="2"/>
  <c r="AI202" i="2"/>
  <c r="AI203" i="2"/>
  <c r="AI204" i="2"/>
  <c r="AI205" i="2"/>
  <c r="AI206" i="2"/>
  <c r="AI207" i="2"/>
  <c r="AI208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E198" i="2"/>
  <c r="AE199" i="2"/>
  <c r="AE200" i="2"/>
  <c r="AE201" i="2"/>
  <c r="AE202" i="2"/>
  <c r="AE203" i="2"/>
  <c r="AE204" i="2"/>
  <c r="AE205" i="2"/>
  <c r="AE206" i="2"/>
  <c r="AE207" i="2"/>
  <c r="AE208" i="2"/>
  <c r="AE209" i="2"/>
  <c r="S213" i="2"/>
  <c r="S214" i="2"/>
  <c r="S215" i="2"/>
  <c r="O213" i="2"/>
  <c r="O214" i="2"/>
  <c r="O215" i="2"/>
  <c r="O198" i="2"/>
  <c r="S198" i="2"/>
  <c r="W198" i="2"/>
  <c r="O199" i="2"/>
  <c r="S199" i="2"/>
  <c r="W199" i="2"/>
  <c r="O200" i="2"/>
  <c r="S200" i="2"/>
  <c r="W200" i="2"/>
  <c r="O201" i="2"/>
  <c r="S201" i="2"/>
  <c r="W201" i="2"/>
  <c r="O202" i="2"/>
  <c r="S202" i="2"/>
  <c r="W202" i="2"/>
  <c r="O203" i="2"/>
  <c r="S203" i="2"/>
  <c r="W203" i="2"/>
  <c r="O204" i="2"/>
  <c r="S204" i="2"/>
  <c r="W204" i="2"/>
  <c r="O205" i="2"/>
  <c r="S205" i="2"/>
  <c r="W205" i="2"/>
  <c r="O206" i="2"/>
  <c r="S206" i="2"/>
  <c r="W206" i="2"/>
  <c r="O207" i="2"/>
  <c r="S207" i="2"/>
  <c r="W207" i="2"/>
  <c r="O208" i="2"/>
  <c r="S208" i="2"/>
  <c r="W208" i="2"/>
  <c r="O209" i="2"/>
  <c r="S209" i="2"/>
  <c r="W209" i="2"/>
  <c r="AV85" i="2"/>
  <c r="AW85" i="2"/>
  <c r="AX85" i="2"/>
  <c r="AV86" i="2"/>
  <c r="AW86" i="2"/>
  <c r="AX86" i="2"/>
  <c r="AV87" i="2"/>
  <c r="AW87" i="2"/>
  <c r="AX87" i="2"/>
  <c r="S233" i="2"/>
  <c r="W233" i="2"/>
  <c r="AA233" i="2"/>
  <c r="AE233" i="2"/>
  <c r="AI233" i="2"/>
  <c r="AM233" i="2"/>
  <c r="AQ233" i="2"/>
  <c r="S234" i="2"/>
  <c r="W234" i="2"/>
  <c r="AA234" i="2"/>
  <c r="AE234" i="2"/>
  <c r="AI234" i="2"/>
  <c r="AM234" i="2"/>
  <c r="AQ234" i="2"/>
  <c r="S235" i="2"/>
  <c r="W235" i="2"/>
  <c r="AA235" i="2"/>
  <c r="AE235" i="2"/>
  <c r="AI235" i="2"/>
  <c r="AM235" i="2"/>
  <c r="AQ235" i="2"/>
  <c r="S236" i="2"/>
  <c r="W236" i="2"/>
  <c r="AA236" i="2"/>
  <c r="AE236" i="2"/>
  <c r="AI236" i="2"/>
  <c r="AM236" i="2"/>
  <c r="AQ236" i="2"/>
  <c r="S237" i="2"/>
  <c r="W237" i="2"/>
  <c r="AA237" i="2"/>
  <c r="AE237" i="2"/>
  <c r="AI237" i="2"/>
  <c r="AM237" i="2"/>
  <c r="AQ237" i="2"/>
  <c r="S238" i="2"/>
  <c r="W238" i="2"/>
  <c r="AA238" i="2"/>
  <c r="AE238" i="2"/>
  <c r="AI238" i="2"/>
  <c r="AM238" i="2"/>
  <c r="AQ238" i="2"/>
  <c r="S239" i="2"/>
  <c r="W239" i="2"/>
  <c r="AA239" i="2"/>
  <c r="AE239" i="2"/>
  <c r="AI239" i="2"/>
  <c r="AM239" i="2"/>
  <c r="AQ239" i="2"/>
  <c r="S240" i="2"/>
  <c r="W240" i="2"/>
  <c r="AA240" i="2"/>
  <c r="AE240" i="2"/>
  <c r="AI240" i="2"/>
  <c r="AM240" i="2"/>
  <c r="AQ240" i="2"/>
  <c r="S241" i="2"/>
  <c r="W241" i="2"/>
  <c r="AA241" i="2"/>
  <c r="AE241" i="2"/>
  <c r="AI241" i="2"/>
  <c r="AM241" i="2"/>
  <c r="AQ241" i="2"/>
  <c r="S242" i="2"/>
  <c r="W242" i="2"/>
  <c r="AA242" i="2"/>
  <c r="AE242" i="2"/>
  <c r="AI242" i="2"/>
  <c r="AM242" i="2"/>
  <c r="AQ242" i="2"/>
  <c r="S243" i="2"/>
  <c r="W243" i="2"/>
  <c r="AA243" i="2"/>
  <c r="AE243" i="2"/>
  <c r="AI243" i="2"/>
  <c r="AM243" i="2"/>
  <c r="AQ243" i="2"/>
  <c r="S244" i="2"/>
  <c r="W244" i="2"/>
  <c r="AA244" i="2"/>
  <c r="AE244" i="2"/>
  <c r="AI244" i="2"/>
  <c r="AM244" i="2"/>
  <c r="AQ244" i="2"/>
  <c r="S245" i="2"/>
  <c r="W245" i="2"/>
  <c r="AA245" i="2"/>
  <c r="AE245" i="2"/>
  <c r="AI245" i="2"/>
  <c r="AM245" i="2"/>
  <c r="AQ245" i="2"/>
  <c r="S246" i="2"/>
  <c r="W246" i="2"/>
  <c r="AA246" i="2"/>
  <c r="AE246" i="2"/>
  <c r="AI246" i="2"/>
  <c r="AM246" i="2"/>
  <c r="AQ246" i="2"/>
  <c r="S247" i="2"/>
  <c r="W247" i="2"/>
  <c r="AA247" i="2"/>
  <c r="AE247" i="2"/>
  <c r="AI247" i="2"/>
  <c r="AM247" i="2"/>
  <c r="AQ247" i="2"/>
  <c r="S248" i="2"/>
  <c r="W248" i="2"/>
  <c r="AA248" i="2"/>
  <c r="AE248" i="2"/>
  <c r="AI248" i="2"/>
  <c r="AM248" i="2"/>
  <c r="AQ248" i="2"/>
  <c r="S249" i="2"/>
  <c r="W249" i="2"/>
  <c r="AA249" i="2"/>
  <c r="AE249" i="2"/>
  <c r="AI249" i="2"/>
  <c r="AM249" i="2"/>
  <c r="AQ249" i="2"/>
  <c r="S250" i="2"/>
  <c r="W250" i="2"/>
  <c r="AA250" i="2"/>
  <c r="AE250" i="2"/>
  <c r="AI250" i="2"/>
  <c r="AM250" i="2"/>
  <c r="AQ250" i="2"/>
  <c r="S251" i="2"/>
  <c r="W251" i="2"/>
  <c r="AA251" i="2"/>
  <c r="AE251" i="2"/>
  <c r="AI251" i="2"/>
  <c r="AM251" i="2"/>
  <c r="AQ251" i="2"/>
  <c r="S252" i="2"/>
  <c r="W252" i="2"/>
  <c r="AA252" i="2"/>
  <c r="AE252" i="2"/>
  <c r="AI252" i="2"/>
  <c r="AM252" i="2"/>
  <c r="AQ252" i="2"/>
  <c r="S253" i="2"/>
  <c r="W253" i="2"/>
  <c r="AA253" i="2"/>
  <c r="AE253" i="2"/>
  <c r="AI253" i="2"/>
  <c r="AM253" i="2"/>
  <c r="AQ253" i="2"/>
  <c r="S254" i="2"/>
  <c r="W254" i="2"/>
  <c r="AA254" i="2"/>
  <c r="AE254" i="2"/>
  <c r="AI254" i="2"/>
  <c r="AM254" i="2"/>
  <c r="AQ254" i="2"/>
  <c r="S255" i="2"/>
  <c r="W255" i="2"/>
  <c r="AA255" i="2"/>
  <c r="AE255" i="2"/>
  <c r="AI255" i="2"/>
  <c r="AM255" i="2"/>
  <c r="AQ255" i="2"/>
  <c r="S256" i="2"/>
  <c r="W256" i="2"/>
  <c r="AA256" i="2"/>
  <c r="AE256" i="2"/>
  <c r="AI256" i="2"/>
  <c r="AM256" i="2"/>
  <c r="AQ256" i="2"/>
  <c r="S257" i="2"/>
  <c r="W257" i="2"/>
  <c r="AA257" i="2"/>
  <c r="AE257" i="2"/>
  <c r="AI257" i="2"/>
  <c r="AM257" i="2"/>
  <c r="AQ257" i="2"/>
  <c r="S258" i="2"/>
  <c r="W258" i="2"/>
  <c r="AA258" i="2"/>
  <c r="AE258" i="2"/>
  <c r="AI258" i="2"/>
  <c r="AM258" i="2"/>
  <c r="AQ258" i="2"/>
  <c r="S259" i="2"/>
  <c r="W259" i="2"/>
  <c r="AA259" i="2"/>
  <c r="AE259" i="2"/>
  <c r="AI259" i="2"/>
  <c r="AM259" i="2"/>
  <c r="AQ259" i="2"/>
  <c r="S260" i="2"/>
  <c r="W260" i="2"/>
  <c r="AA260" i="2"/>
  <c r="AE260" i="2"/>
  <c r="AI260" i="2"/>
  <c r="AM260" i="2"/>
  <c r="AQ260" i="2"/>
  <c r="S261" i="2"/>
  <c r="W261" i="2"/>
  <c r="AA261" i="2"/>
  <c r="AE261" i="2"/>
  <c r="AI261" i="2"/>
  <c r="AM261" i="2"/>
  <c r="AQ261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AX261" i="2"/>
  <c r="AX260" i="2"/>
  <c r="AX259" i="2"/>
  <c r="AX258" i="2"/>
  <c r="AX257" i="2"/>
  <c r="AX256" i="2"/>
  <c r="AU256" i="2" s="1"/>
  <c r="AX255" i="2"/>
  <c r="AU255" i="2" s="1"/>
  <c r="AX254" i="2"/>
  <c r="AU254" i="2" s="1"/>
  <c r="AX253" i="2"/>
  <c r="AX252" i="2"/>
  <c r="AU252" i="2" s="1"/>
  <c r="AX251" i="2"/>
  <c r="AX250" i="2"/>
  <c r="AX249" i="2"/>
  <c r="AX248" i="2"/>
  <c r="AX247" i="2"/>
  <c r="AX246" i="2"/>
  <c r="AX245" i="2"/>
  <c r="AX244" i="2"/>
  <c r="AX243" i="2"/>
  <c r="AU243" i="2" s="1"/>
  <c r="AX242" i="2"/>
  <c r="AX241" i="2"/>
  <c r="AU241" i="2" s="1"/>
  <c r="AX240" i="2"/>
  <c r="AU240" i="2" s="1"/>
  <c r="AX239" i="2"/>
  <c r="AX238" i="2"/>
  <c r="AX237" i="2"/>
  <c r="AU237" i="2" s="1"/>
  <c r="AX236" i="2"/>
  <c r="AU236" i="2" s="1"/>
  <c r="AX235" i="2"/>
  <c r="AU235" i="2" s="1"/>
  <c r="AX234" i="2"/>
  <c r="AU234" i="2" s="1"/>
  <c r="AX233" i="2"/>
  <c r="AU233" i="2" s="1"/>
  <c r="AX232" i="2"/>
  <c r="AQ232" i="2"/>
  <c r="AM232" i="2"/>
  <c r="AI232" i="2"/>
  <c r="AE232" i="2"/>
  <c r="AA232" i="2"/>
  <c r="W232" i="2"/>
  <c r="S232" i="2"/>
  <c r="AX231" i="2"/>
  <c r="AQ231" i="2"/>
  <c r="AM231" i="2"/>
  <c r="AI231" i="2"/>
  <c r="AE231" i="2"/>
  <c r="AA231" i="2"/>
  <c r="W231" i="2"/>
  <c r="S231" i="2"/>
  <c r="AX230" i="2"/>
  <c r="AQ230" i="2"/>
  <c r="AM230" i="2"/>
  <c r="AI230" i="2"/>
  <c r="AE230" i="2"/>
  <c r="AA230" i="2"/>
  <c r="W230" i="2"/>
  <c r="S230" i="2"/>
  <c r="AX229" i="2"/>
  <c r="AQ229" i="2"/>
  <c r="AM229" i="2"/>
  <c r="AI229" i="2"/>
  <c r="AE229" i="2"/>
  <c r="AA229" i="2"/>
  <c r="W229" i="2"/>
  <c r="S229" i="2"/>
  <c r="AX228" i="2"/>
  <c r="AQ228" i="2"/>
  <c r="AM228" i="2"/>
  <c r="AI228" i="2"/>
  <c r="AE228" i="2"/>
  <c r="AA228" i="2"/>
  <c r="W228" i="2"/>
  <c r="S228" i="2"/>
  <c r="AX227" i="2"/>
  <c r="AQ227" i="2"/>
  <c r="AM227" i="2"/>
  <c r="AI227" i="2"/>
  <c r="AE227" i="2"/>
  <c r="AA227" i="2"/>
  <c r="W227" i="2"/>
  <c r="S227" i="2"/>
  <c r="AX226" i="2"/>
  <c r="AQ226" i="2"/>
  <c r="AM226" i="2"/>
  <c r="AI226" i="2"/>
  <c r="AE226" i="2"/>
  <c r="AA226" i="2"/>
  <c r="W226" i="2"/>
  <c r="S226" i="2"/>
  <c r="O226" i="2"/>
  <c r="AU251" i="2" l="1"/>
  <c r="AU86" i="2"/>
  <c r="AU232" i="2"/>
  <c r="AU87" i="2"/>
  <c r="AU85" i="2"/>
  <c r="AU248" i="2"/>
  <c r="AU261" i="2"/>
  <c r="AU242" i="2"/>
  <c r="AU239" i="2"/>
  <c r="AU249" i="2"/>
  <c r="AU227" i="2"/>
  <c r="AU257" i="2"/>
  <c r="AU246" i="2"/>
  <c r="AU231" i="2"/>
  <c r="AU250" i="2"/>
  <c r="AU259" i="2"/>
  <c r="AU260" i="2"/>
  <c r="AU245" i="2"/>
  <c r="AU258" i="2"/>
  <c r="AU238" i="2"/>
  <c r="AU228" i="2"/>
  <c r="AU229" i="2"/>
  <c r="AU244" i="2"/>
  <c r="AU247" i="2"/>
  <c r="AU226" i="2"/>
  <c r="AU230" i="2"/>
  <c r="AU253" i="2"/>
  <c r="AX125" i="2" l="1"/>
  <c r="AW125" i="2"/>
  <c r="AV125" i="2"/>
  <c r="S125" i="2"/>
  <c r="O125" i="2"/>
  <c r="AX124" i="2"/>
  <c r="AW124" i="2"/>
  <c r="AV124" i="2"/>
  <c r="S124" i="2"/>
  <c r="O124" i="2"/>
  <c r="AX123" i="2"/>
  <c r="AW123" i="2"/>
  <c r="AV123" i="2"/>
  <c r="S123" i="2"/>
  <c r="O123" i="2"/>
  <c r="AX122" i="2"/>
  <c r="AW122" i="2"/>
  <c r="AV122" i="2"/>
  <c r="AQ122" i="2"/>
  <c r="AM122" i="2"/>
  <c r="AI122" i="2"/>
  <c r="AE122" i="2"/>
  <c r="AA122" i="2"/>
  <c r="W122" i="2"/>
  <c r="S122" i="2"/>
  <c r="O122" i="2"/>
  <c r="AX121" i="2"/>
  <c r="AW121" i="2"/>
  <c r="AV121" i="2"/>
  <c r="AQ121" i="2"/>
  <c r="AM121" i="2"/>
  <c r="AI121" i="2"/>
  <c r="AE121" i="2"/>
  <c r="AA121" i="2"/>
  <c r="W121" i="2"/>
  <c r="S121" i="2"/>
  <c r="O121" i="2"/>
  <c r="AX120" i="2"/>
  <c r="AW120" i="2"/>
  <c r="AV120" i="2"/>
  <c r="AQ120" i="2"/>
  <c r="AM120" i="2"/>
  <c r="AI120" i="2"/>
  <c r="AE120" i="2"/>
  <c r="AA120" i="2"/>
  <c r="W120" i="2"/>
  <c r="S120" i="2"/>
  <c r="AX119" i="2"/>
  <c r="AW119" i="2"/>
  <c r="AV119" i="2"/>
  <c r="AQ119" i="2"/>
  <c r="AM119" i="2"/>
  <c r="AI119" i="2"/>
  <c r="AE119" i="2"/>
  <c r="AA119" i="2"/>
  <c r="W119" i="2"/>
  <c r="S119" i="2"/>
  <c r="O119" i="2"/>
  <c r="AX118" i="2"/>
  <c r="AW118" i="2"/>
  <c r="AV118" i="2"/>
  <c r="AQ118" i="2"/>
  <c r="AM118" i="2"/>
  <c r="AI118" i="2"/>
  <c r="AE118" i="2"/>
  <c r="AA118" i="2"/>
  <c r="W118" i="2"/>
  <c r="S118" i="2"/>
  <c r="O118" i="2"/>
  <c r="AX117" i="2"/>
  <c r="AW117" i="2"/>
  <c r="AV117" i="2"/>
  <c r="AQ117" i="2"/>
  <c r="AM117" i="2"/>
  <c r="AI117" i="2"/>
  <c r="AE117" i="2"/>
  <c r="AA117" i="2"/>
  <c r="W117" i="2"/>
  <c r="S117" i="2"/>
  <c r="O117" i="2"/>
  <c r="AX116" i="2"/>
  <c r="AW116" i="2"/>
  <c r="AV116" i="2"/>
  <c r="AQ116" i="2"/>
  <c r="AM116" i="2"/>
  <c r="AI116" i="2"/>
  <c r="AE116" i="2"/>
  <c r="AA116" i="2"/>
  <c r="W116" i="2"/>
  <c r="S116" i="2"/>
  <c r="O116" i="2"/>
  <c r="AX115" i="2"/>
  <c r="AW115" i="2"/>
  <c r="AV115" i="2"/>
  <c r="AQ115" i="2"/>
  <c r="AM115" i="2"/>
  <c r="AI115" i="2"/>
  <c r="AE115" i="2"/>
  <c r="AA115" i="2"/>
  <c r="W115" i="2"/>
  <c r="S115" i="2"/>
  <c r="O115" i="2"/>
  <c r="AX114" i="2"/>
  <c r="AW114" i="2"/>
  <c r="AV114" i="2"/>
  <c r="AQ114" i="2"/>
  <c r="AM114" i="2"/>
  <c r="AI114" i="2"/>
  <c r="AE114" i="2"/>
  <c r="AA114" i="2"/>
  <c r="W114" i="2"/>
  <c r="S114" i="2"/>
  <c r="O114" i="2"/>
  <c r="AX113" i="2"/>
  <c r="AW113" i="2"/>
  <c r="AV113" i="2"/>
  <c r="AQ113" i="2"/>
  <c r="AM113" i="2"/>
  <c r="AI113" i="2"/>
  <c r="AE113" i="2"/>
  <c r="AA113" i="2"/>
  <c r="W113" i="2"/>
  <c r="S113" i="2"/>
  <c r="O113" i="2"/>
  <c r="AX112" i="2"/>
  <c r="AW112" i="2"/>
  <c r="AV112" i="2"/>
  <c r="AQ112" i="2"/>
  <c r="AM112" i="2"/>
  <c r="AI112" i="2"/>
  <c r="AE112" i="2"/>
  <c r="AA112" i="2"/>
  <c r="W112" i="2"/>
  <c r="S112" i="2"/>
  <c r="O112" i="2"/>
  <c r="AX111" i="2"/>
  <c r="AW111" i="2"/>
  <c r="AV111" i="2"/>
  <c r="AQ111" i="2"/>
  <c r="AM111" i="2"/>
  <c r="AI111" i="2"/>
  <c r="AE111" i="2"/>
  <c r="AA111" i="2"/>
  <c r="W111" i="2"/>
  <c r="S111" i="2"/>
  <c r="O111" i="2"/>
  <c r="AX110" i="2"/>
  <c r="AW110" i="2"/>
  <c r="AV110" i="2"/>
  <c r="AQ110" i="2"/>
  <c r="AM110" i="2"/>
  <c r="AI110" i="2"/>
  <c r="AE110" i="2"/>
  <c r="AA110" i="2"/>
  <c r="W110" i="2"/>
  <c r="S110" i="2"/>
  <c r="O110" i="2"/>
  <c r="AX109" i="2"/>
  <c r="AW109" i="2"/>
  <c r="AV109" i="2"/>
  <c r="AQ109" i="2"/>
  <c r="AM109" i="2"/>
  <c r="AI109" i="2"/>
  <c r="AE109" i="2"/>
  <c r="AA109" i="2"/>
  <c r="W109" i="2"/>
  <c r="S109" i="2"/>
  <c r="O109" i="2"/>
  <c r="AX108" i="2"/>
  <c r="AW108" i="2"/>
  <c r="AV108" i="2"/>
  <c r="AQ108" i="2"/>
  <c r="AM108" i="2"/>
  <c r="AI108" i="2"/>
  <c r="AE108" i="2"/>
  <c r="AA108" i="2"/>
  <c r="W108" i="2"/>
  <c r="S108" i="2"/>
  <c r="O108" i="2"/>
  <c r="AX107" i="2"/>
  <c r="AW107" i="2"/>
  <c r="AV107" i="2"/>
  <c r="AQ107" i="2"/>
  <c r="AM107" i="2"/>
  <c r="AI107" i="2"/>
  <c r="AE107" i="2"/>
  <c r="AA107" i="2"/>
  <c r="W107" i="2"/>
  <c r="S107" i="2"/>
  <c r="O107" i="2"/>
  <c r="AX106" i="2"/>
  <c r="AW106" i="2"/>
  <c r="AV106" i="2"/>
  <c r="AQ106" i="2"/>
  <c r="AM106" i="2"/>
  <c r="AI106" i="2"/>
  <c r="AE106" i="2"/>
  <c r="AA106" i="2"/>
  <c r="W106" i="2"/>
  <c r="S106" i="2"/>
  <c r="O106" i="2"/>
  <c r="AX105" i="2"/>
  <c r="AW105" i="2"/>
  <c r="AV105" i="2"/>
  <c r="AQ105" i="2"/>
  <c r="AM105" i="2"/>
  <c r="AI105" i="2"/>
  <c r="AE105" i="2"/>
  <c r="AA105" i="2"/>
  <c r="W105" i="2"/>
  <c r="S105" i="2"/>
  <c r="O105" i="2"/>
  <c r="AX104" i="2"/>
  <c r="AW104" i="2"/>
  <c r="AV104" i="2"/>
  <c r="AQ104" i="2"/>
  <c r="AM104" i="2"/>
  <c r="AI104" i="2"/>
  <c r="AE104" i="2"/>
  <c r="AA104" i="2"/>
  <c r="W104" i="2"/>
  <c r="S104" i="2"/>
  <c r="O104" i="2"/>
  <c r="AX103" i="2"/>
  <c r="AW103" i="2"/>
  <c r="AV103" i="2"/>
  <c r="AQ103" i="2"/>
  <c r="AM103" i="2"/>
  <c r="AI103" i="2"/>
  <c r="AE103" i="2"/>
  <c r="AA103" i="2"/>
  <c r="W103" i="2"/>
  <c r="S103" i="2"/>
  <c r="O103" i="2"/>
  <c r="AX102" i="2"/>
  <c r="AW102" i="2"/>
  <c r="AV102" i="2"/>
  <c r="AQ102" i="2"/>
  <c r="AM102" i="2"/>
  <c r="AI102" i="2"/>
  <c r="AE102" i="2"/>
  <c r="AA102" i="2"/>
  <c r="W102" i="2"/>
  <c r="S102" i="2"/>
  <c r="O102" i="2"/>
  <c r="AU123" i="2" l="1"/>
  <c r="AU108" i="2"/>
  <c r="AU116" i="2"/>
  <c r="AU107" i="2"/>
  <c r="AU115" i="2"/>
  <c r="AU111" i="2"/>
  <c r="AU119" i="2"/>
  <c r="AU122" i="2"/>
  <c r="AU125" i="2"/>
  <c r="AU102" i="2"/>
  <c r="AU110" i="2"/>
  <c r="AU118" i="2"/>
  <c r="AU105" i="2"/>
  <c r="AU113" i="2"/>
  <c r="AU103" i="2"/>
  <c r="AU121" i="2"/>
  <c r="AU106" i="2"/>
  <c r="AU114" i="2"/>
  <c r="AU109" i="2"/>
  <c r="AU117" i="2"/>
  <c r="AU120" i="2"/>
  <c r="AU104" i="2"/>
  <c r="AU112" i="2"/>
  <c r="AU124" i="2"/>
  <c r="AX326" i="2" l="1"/>
  <c r="AW326" i="2"/>
  <c r="AV326" i="2"/>
  <c r="AQ326" i="2"/>
  <c r="AM326" i="2"/>
  <c r="AI326" i="2"/>
  <c r="AE326" i="2"/>
  <c r="AA326" i="2"/>
  <c r="W326" i="2"/>
  <c r="S326" i="2"/>
  <c r="O326" i="2"/>
  <c r="AX325" i="2"/>
  <c r="AW325" i="2"/>
  <c r="AV325" i="2"/>
  <c r="AQ325" i="2"/>
  <c r="AM325" i="2"/>
  <c r="AI325" i="2"/>
  <c r="AE325" i="2"/>
  <c r="AA325" i="2"/>
  <c r="W325" i="2"/>
  <c r="S325" i="2"/>
  <c r="O325" i="2"/>
  <c r="AX324" i="2"/>
  <c r="AW324" i="2"/>
  <c r="AV324" i="2"/>
  <c r="AQ324" i="2"/>
  <c r="AM324" i="2"/>
  <c r="AI324" i="2"/>
  <c r="AE324" i="2"/>
  <c r="AA324" i="2"/>
  <c r="W324" i="2"/>
  <c r="S324" i="2"/>
  <c r="O324" i="2"/>
  <c r="AX323" i="2"/>
  <c r="AW323" i="2"/>
  <c r="AV323" i="2"/>
  <c r="AQ323" i="2"/>
  <c r="AM323" i="2"/>
  <c r="AI323" i="2"/>
  <c r="AE323" i="2"/>
  <c r="AA323" i="2"/>
  <c r="W323" i="2"/>
  <c r="S323" i="2"/>
  <c r="O323" i="2"/>
  <c r="AX322" i="2"/>
  <c r="AW322" i="2"/>
  <c r="AV322" i="2"/>
  <c r="AQ322" i="2"/>
  <c r="AM322" i="2"/>
  <c r="AI322" i="2"/>
  <c r="AE322" i="2"/>
  <c r="AA322" i="2"/>
  <c r="W322" i="2"/>
  <c r="S322" i="2"/>
  <c r="O322" i="2"/>
  <c r="AX321" i="2"/>
  <c r="AW321" i="2"/>
  <c r="AV321" i="2"/>
  <c r="AQ321" i="2"/>
  <c r="AM321" i="2"/>
  <c r="AI321" i="2"/>
  <c r="AE321" i="2"/>
  <c r="AA321" i="2"/>
  <c r="W321" i="2"/>
  <c r="S321" i="2"/>
  <c r="O321" i="2"/>
  <c r="AX320" i="2"/>
  <c r="AW320" i="2"/>
  <c r="AV320" i="2"/>
  <c r="AQ320" i="2"/>
  <c r="AM320" i="2"/>
  <c r="AI320" i="2"/>
  <c r="AE320" i="2"/>
  <c r="AA320" i="2"/>
  <c r="W320" i="2"/>
  <c r="S320" i="2"/>
  <c r="O320" i="2"/>
  <c r="AX319" i="2"/>
  <c r="AW319" i="2"/>
  <c r="AV319" i="2"/>
  <c r="AQ319" i="2"/>
  <c r="AM319" i="2"/>
  <c r="AI319" i="2"/>
  <c r="AE319" i="2"/>
  <c r="AA319" i="2"/>
  <c r="W319" i="2"/>
  <c r="S319" i="2"/>
  <c r="O319" i="2"/>
  <c r="AX318" i="2"/>
  <c r="AW318" i="2"/>
  <c r="AV318" i="2"/>
  <c r="AQ318" i="2"/>
  <c r="AM318" i="2"/>
  <c r="AI318" i="2"/>
  <c r="AE318" i="2"/>
  <c r="AA318" i="2"/>
  <c r="W318" i="2"/>
  <c r="S318" i="2"/>
  <c r="O318" i="2"/>
  <c r="AX317" i="2"/>
  <c r="AW317" i="2"/>
  <c r="AV317" i="2"/>
  <c r="AQ317" i="2"/>
  <c r="AM317" i="2"/>
  <c r="AI317" i="2"/>
  <c r="AE317" i="2"/>
  <c r="AA317" i="2"/>
  <c r="W317" i="2"/>
  <c r="S317" i="2"/>
  <c r="O317" i="2"/>
  <c r="AX316" i="2"/>
  <c r="AW316" i="2"/>
  <c r="AV316" i="2"/>
  <c r="AQ316" i="2"/>
  <c r="AM316" i="2"/>
  <c r="AI316" i="2"/>
  <c r="AE316" i="2"/>
  <c r="AA316" i="2"/>
  <c r="W316" i="2"/>
  <c r="S316" i="2"/>
  <c r="O316" i="2"/>
  <c r="AX315" i="2"/>
  <c r="AW315" i="2"/>
  <c r="AV315" i="2"/>
  <c r="AQ315" i="2"/>
  <c r="AM315" i="2"/>
  <c r="AI315" i="2"/>
  <c r="AE315" i="2"/>
  <c r="AA315" i="2"/>
  <c r="W315" i="2"/>
  <c r="S315" i="2"/>
  <c r="O315" i="2"/>
  <c r="AX314" i="2"/>
  <c r="AW314" i="2"/>
  <c r="AV314" i="2"/>
  <c r="AQ314" i="2"/>
  <c r="AM314" i="2"/>
  <c r="AI314" i="2"/>
  <c r="AE314" i="2"/>
  <c r="AA314" i="2"/>
  <c r="W314" i="2"/>
  <c r="S314" i="2"/>
  <c r="O314" i="2"/>
  <c r="AX313" i="2"/>
  <c r="AW313" i="2"/>
  <c r="AV313" i="2"/>
  <c r="AQ313" i="2"/>
  <c r="AM313" i="2"/>
  <c r="AI313" i="2"/>
  <c r="AE313" i="2"/>
  <c r="AA313" i="2"/>
  <c r="W313" i="2"/>
  <c r="S313" i="2"/>
  <c r="O313" i="2"/>
  <c r="AX312" i="2"/>
  <c r="AW312" i="2"/>
  <c r="AV312" i="2"/>
  <c r="AQ312" i="2"/>
  <c r="AM312" i="2"/>
  <c r="AI312" i="2"/>
  <c r="AE312" i="2"/>
  <c r="AA312" i="2"/>
  <c r="W312" i="2"/>
  <c r="S312" i="2"/>
  <c r="O312" i="2"/>
  <c r="AX311" i="2"/>
  <c r="AW311" i="2"/>
  <c r="AV311" i="2"/>
  <c r="AQ311" i="2"/>
  <c r="AM311" i="2"/>
  <c r="AI311" i="2"/>
  <c r="AE311" i="2"/>
  <c r="AA311" i="2"/>
  <c r="W311" i="2"/>
  <c r="S311" i="2"/>
  <c r="O311" i="2"/>
  <c r="AX310" i="2"/>
  <c r="AW310" i="2"/>
  <c r="AV310" i="2"/>
  <c r="AQ310" i="2"/>
  <c r="AM310" i="2"/>
  <c r="AI310" i="2"/>
  <c r="AE310" i="2"/>
  <c r="AA310" i="2"/>
  <c r="W310" i="2"/>
  <c r="S310" i="2"/>
  <c r="O310" i="2"/>
  <c r="AX309" i="2"/>
  <c r="AW309" i="2"/>
  <c r="AV309" i="2"/>
  <c r="AQ309" i="2"/>
  <c r="AM309" i="2"/>
  <c r="AI309" i="2"/>
  <c r="AE309" i="2"/>
  <c r="AA309" i="2"/>
  <c r="W309" i="2"/>
  <c r="S309" i="2"/>
  <c r="O309" i="2"/>
  <c r="AX308" i="2"/>
  <c r="AW308" i="2"/>
  <c r="AV308" i="2"/>
  <c r="AQ308" i="2"/>
  <c r="AM308" i="2"/>
  <c r="AI308" i="2"/>
  <c r="AE308" i="2"/>
  <c r="AA308" i="2"/>
  <c r="W308" i="2"/>
  <c r="S308" i="2"/>
  <c r="O308" i="2"/>
  <c r="AX307" i="2"/>
  <c r="AW307" i="2"/>
  <c r="AV307" i="2"/>
  <c r="AQ307" i="2"/>
  <c r="AM307" i="2"/>
  <c r="AI307" i="2"/>
  <c r="AE307" i="2"/>
  <c r="AA307" i="2"/>
  <c r="W307" i="2"/>
  <c r="S307" i="2"/>
  <c r="O307" i="2"/>
  <c r="AX306" i="2"/>
  <c r="AW306" i="2"/>
  <c r="AV306" i="2"/>
  <c r="AQ306" i="2"/>
  <c r="AM306" i="2"/>
  <c r="AI306" i="2"/>
  <c r="AE306" i="2"/>
  <c r="AA306" i="2"/>
  <c r="W306" i="2"/>
  <c r="S306" i="2"/>
  <c r="O306" i="2"/>
  <c r="AX305" i="2"/>
  <c r="AW305" i="2"/>
  <c r="AV305" i="2"/>
  <c r="AQ305" i="2"/>
  <c r="AM305" i="2"/>
  <c r="AI305" i="2"/>
  <c r="AE305" i="2"/>
  <c r="AA305" i="2"/>
  <c r="W305" i="2"/>
  <c r="S305" i="2"/>
  <c r="O305" i="2"/>
  <c r="AX304" i="2"/>
  <c r="AW304" i="2"/>
  <c r="AV304" i="2"/>
  <c r="AQ304" i="2"/>
  <c r="AM304" i="2"/>
  <c r="AI304" i="2"/>
  <c r="AE304" i="2"/>
  <c r="AA304" i="2"/>
  <c r="W304" i="2"/>
  <c r="S304" i="2"/>
  <c r="O304" i="2"/>
  <c r="AX303" i="2"/>
  <c r="AW303" i="2"/>
  <c r="AV303" i="2"/>
  <c r="AQ303" i="2"/>
  <c r="AM303" i="2"/>
  <c r="AI303" i="2"/>
  <c r="AE303" i="2"/>
  <c r="AA303" i="2"/>
  <c r="W303" i="2"/>
  <c r="S303" i="2"/>
  <c r="O303" i="2"/>
  <c r="AX302" i="2"/>
  <c r="AW302" i="2"/>
  <c r="AV302" i="2"/>
  <c r="AQ302" i="2"/>
  <c r="AM302" i="2"/>
  <c r="AI302" i="2"/>
  <c r="AE302" i="2"/>
  <c r="AA302" i="2"/>
  <c r="W302" i="2"/>
  <c r="S302" i="2"/>
  <c r="O302" i="2"/>
  <c r="AX301" i="2"/>
  <c r="AW301" i="2"/>
  <c r="AV301" i="2"/>
  <c r="AQ301" i="2"/>
  <c r="AM301" i="2"/>
  <c r="AI301" i="2"/>
  <c r="AE301" i="2"/>
  <c r="AA301" i="2"/>
  <c r="W301" i="2"/>
  <c r="S301" i="2"/>
  <c r="O301" i="2"/>
  <c r="AX300" i="2"/>
  <c r="AW300" i="2"/>
  <c r="AV300" i="2"/>
  <c r="AQ300" i="2"/>
  <c r="AM300" i="2"/>
  <c r="AI300" i="2"/>
  <c r="AE300" i="2"/>
  <c r="AA300" i="2"/>
  <c r="W300" i="2"/>
  <c r="S300" i="2"/>
  <c r="O300" i="2"/>
  <c r="AX299" i="2"/>
  <c r="AW299" i="2"/>
  <c r="AV299" i="2"/>
  <c r="AQ299" i="2"/>
  <c r="AM299" i="2"/>
  <c r="AI299" i="2"/>
  <c r="AE299" i="2"/>
  <c r="AA299" i="2"/>
  <c r="W299" i="2"/>
  <c r="S299" i="2"/>
  <c r="O299" i="2"/>
  <c r="AX298" i="2"/>
  <c r="AW298" i="2"/>
  <c r="AV298" i="2"/>
  <c r="AQ298" i="2"/>
  <c r="AM298" i="2"/>
  <c r="AI298" i="2"/>
  <c r="AE298" i="2"/>
  <c r="AA298" i="2"/>
  <c r="W298" i="2"/>
  <c r="S298" i="2"/>
  <c r="O298" i="2"/>
  <c r="AX297" i="2"/>
  <c r="AW297" i="2"/>
  <c r="AV297" i="2"/>
  <c r="AQ297" i="2"/>
  <c r="AM297" i="2"/>
  <c r="AI297" i="2"/>
  <c r="AE297" i="2"/>
  <c r="AA297" i="2"/>
  <c r="W297" i="2"/>
  <c r="S297" i="2"/>
  <c r="O297" i="2"/>
  <c r="AX296" i="2"/>
  <c r="AW296" i="2"/>
  <c r="AV296" i="2"/>
  <c r="AQ296" i="2"/>
  <c r="AM296" i="2"/>
  <c r="AI296" i="2"/>
  <c r="AE296" i="2"/>
  <c r="AA296" i="2"/>
  <c r="W296" i="2"/>
  <c r="S296" i="2"/>
  <c r="O296" i="2"/>
  <c r="AX295" i="2"/>
  <c r="AW295" i="2"/>
  <c r="AV295" i="2"/>
  <c r="AQ295" i="2"/>
  <c r="AM295" i="2"/>
  <c r="AI295" i="2"/>
  <c r="AE295" i="2"/>
  <c r="AA295" i="2"/>
  <c r="W295" i="2"/>
  <c r="S295" i="2"/>
  <c r="O295" i="2"/>
  <c r="AX294" i="2"/>
  <c r="AW294" i="2"/>
  <c r="AV294" i="2"/>
  <c r="AQ294" i="2"/>
  <c r="AM294" i="2"/>
  <c r="AI294" i="2"/>
  <c r="AE294" i="2"/>
  <c r="AA294" i="2"/>
  <c r="W294" i="2"/>
  <c r="S294" i="2"/>
  <c r="O294" i="2"/>
  <c r="AX293" i="2"/>
  <c r="AW293" i="2"/>
  <c r="AV293" i="2"/>
  <c r="AQ293" i="2"/>
  <c r="AM293" i="2"/>
  <c r="AI293" i="2"/>
  <c r="AE293" i="2"/>
  <c r="AA293" i="2"/>
  <c r="W293" i="2"/>
  <c r="S293" i="2"/>
  <c r="O293" i="2"/>
  <c r="AX292" i="2"/>
  <c r="AW292" i="2"/>
  <c r="AV292" i="2"/>
  <c r="AQ292" i="2"/>
  <c r="AM292" i="2"/>
  <c r="AI292" i="2"/>
  <c r="AE292" i="2"/>
  <c r="AA292" i="2"/>
  <c r="W292" i="2"/>
  <c r="S292" i="2"/>
  <c r="O292" i="2"/>
  <c r="AX291" i="2"/>
  <c r="AW291" i="2"/>
  <c r="AV291" i="2"/>
  <c r="AQ291" i="2"/>
  <c r="AM291" i="2"/>
  <c r="AI291" i="2"/>
  <c r="AE291" i="2"/>
  <c r="AA291" i="2"/>
  <c r="W291" i="2"/>
  <c r="S291" i="2"/>
  <c r="O291" i="2"/>
  <c r="AX290" i="2"/>
  <c r="AW290" i="2"/>
  <c r="AV290" i="2"/>
  <c r="AQ290" i="2"/>
  <c r="AM290" i="2"/>
  <c r="AI290" i="2"/>
  <c r="AE290" i="2"/>
  <c r="AA290" i="2"/>
  <c r="W290" i="2"/>
  <c r="S290" i="2"/>
  <c r="O290" i="2"/>
  <c r="AX289" i="2"/>
  <c r="AW289" i="2"/>
  <c r="AV289" i="2"/>
  <c r="AQ289" i="2"/>
  <c r="AM289" i="2"/>
  <c r="AI289" i="2"/>
  <c r="AE289" i="2"/>
  <c r="AA289" i="2"/>
  <c r="W289" i="2"/>
  <c r="S289" i="2"/>
  <c r="O289" i="2"/>
  <c r="AX288" i="2"/>
  <c r="AW288" i="2"/>
  <c r="AV288" i="2"/>
  <c r="AQ288" i="2"/>
  <c r="AM288" i="2"/>
  <c r="AI288" i="2"/>
  <c r="AE288" i="2"/>
  <c r="AA288" i="2"/>
  <c r="W288" i="2"/>
  <c r="S288" i="2"/>
  <c r="O288" i="2"/>
  <c r="AX287" i="2"/>
  <c r="AW287" i="2"/>
  <c r="AV287" i="2"/>
  <c r="AQ287" i="2"/>
  <c r="AM287" i="2"/>
  <c r="AI287" i="2"/>
  <c r="AE287" i="2"/>
  <c r="AA287" i="2"/>
  <c r="W287" i="2"/>
  <c r="S287" i="2"/>
  <c r="O287" i="2"/>
  <c r="AX286" i="2"/>
  <c r="AW286" i="2"/>
  <c r="AV286" i="2"/>
  <c r="AQ286" i="2"/>
  <c r="AM286" i="2"/>
  <c r="AI286" i="2"/>
  <c r="AE286" i="2"/>
  <c r="AA286" i="2"/>
  <c r="W286" i="2"/>
  <c r="S286" i="2"/>
  <c r="O286" i="2"/>
  <c r="AX285" i="2"/>
  <c r="AW285" i="2"/>
  <c r="AV285" i="2"/>
  <c r="AQ285" i="2"/>
  <c r="AM285" i="2"/>
  <c r="AI285" i="2"/>
  <c r="AE285" i="2"/>
  <c r="AA285" i="2"/>
  <c r="W285" i="2"/>
  <c r="S285" i="2"/>
  <c r="O285" i="2"/>
  <c r="AX284" i="2"/>
  <c r="AW284" i="2"/>
  <c r="AV284" i="2"/>
  <c r="AQ284" i="2"/>
  <c r="AM284" i="2"/>
  <c r="AI284" i="2"/>
  <c r="AE284" i="2"/>
  <c r="AA284" i="2"/>
  <c r="W284" i="2"/>
  <c r="S284" i="2"/>
  <c r="O284" i="2"/>
  <c r="AX283" i="2"/>
  <c r="AW283" i="2"/>
  <c r="AV283" i="2"/>
  <c r="AQ283" i="2"/>
  <c r="AM283" i="2"/>
  <c r="AI283" i="2"/>
  <c r="AE283" i="2"/>
  <c r="AA283" i="2"/>
  <c r="W283" i="2"/>
  <c r="S283" i="2"/>
  <c r="O283" i="2"/>
  <c r="AX282" i="2"/>
  <c r="AW282" i="2"/>
  <c r="AV282" i="2"/>
  <c r="AQ282" i="2"/>
  <c r="AM282" i="2"/>
  <c r="AI282" i="2"/>
  <c r="AE282" i="2"/>
  <c r="AA282" i="2"/>
  <c r="W282" i="2"/>
  <c r="S282" i="2"/>
  <c r="O282" i="2"/>
  <c r="AX281" i="2"/>
  <c r="AW281" i="2"/>
  <c r="AV281" i="2"/>
  <c r="AQ281" i="2"/>
  <c r="AM281" i="2"/>
  <c r="AI281" i="2"/>
  <c r="AE281" i="2"/>
  <c r="AA281" i="2"/>
  <c r="W281" i="2"/>
  <c r="S281" i="2"/>
  <c r="O281" i="2"/>
  <c r="AX280" i="2"/>
  <c r="AW280" i="2"/>
  <c r="AV280" i="2"/>
  <c r="AQ280" i="2"/>
  <c r="AM280" i="2"/>
  <c r="AI280" i="2"/>
  <c r="AE280" i="2"/>
  <c r="AA280" i="2"/>
  <c r="W280" i="2"/>
  <c r="S280" i="2"/>
  <c r="O280" i="2"/>
  <c r="AX279" i="2"/>
  <c r="AW279" i="2"/>
  <c r="AV279" i="2"/>
  <c r="AQ279" i="2"/>
  <c r="AM279" i="2"/>
  <c r="AI279" i="2"/>
  <c r="AE279" i="2"/>
  <c r="AA279" i="2"/>
  <c r="W279" i="2"/>
  <c r="S279" i="2"/>
  <c r="O279" i="2"/>
  <c r="AX278" i="2"/>
  <c r="AW278" i="2"/>
  <c r="AV278" i="2"/>
  <c r="AQ278" i="2"/>
  <c r="AM278" i="2"/>
  <c r="AI278" i="2"/>
  <c r="AE278" i="2"/>
  <c r="AA278" i="2"/>
  <c r="W278" i="2"/>
  <c r="S278" i="2"/>
  <c r="O278" i="2"/>
  <c r="AX277" i="2"/>
  <c r="AW277" i="2"/>
  <c r="AV277" i="2"/>
  <c r="AQ277" i="2"/>
  <c r="AM277" i="2"/>
  <c r="AI277" i="2"/>
  <c r="AE277" i="2"/>
  <c r="AA277" i="2"/>
  <c r="W277" i="2"/>
  <c r="S277" i="2"/>
  <c r="O277" i="2"/>
  <c r="AX276" i="2"/>
  <c r="AW276" i="2"/>
  <c r="AV276" i="2"/>
  <c r="AQ276" i="2"/>
  <c r="AM276" i="2"/>
  <c r="AI276" i="2"/>
  <c r="AE276" i="2"/>
  <c r="AA276" i="2"/>
  <c r="W276" i="2"/>
  <c r="S276" i="2"/>
  <c r="O276" i="2"/>
  <c r="AX275" i="2"/>
  <c r="AW275" i="2"/>
  <c r="AV275" i="2"/>
  <c r="AQ275" i="2"/>
  <c r="AM275" i="2"/>
  <c r="AI275" i="2"/>
  <c r="AE275" i="2"/>
  <c r="AA275" i="2"/>
  <c r="W275" i="2"/>
  <c r="S275" i="2"/>
  <c r="O275" i="2"/>
  <c r="AX274" i="2"/>
  <c r="AW274" i="2"/>
  <c r="AV274" i="2"/>
  <c r="AQ274" i="2"/>
  <c r="AM274" i="2"/>
  <c r="AI274" i="2"/>
  <c r="AE274" i="2"/>
  <c r="AA274" i="2"/>
  <c r="W274" i="2"/>
  <c r="S274" i="2"/>
  <c r="O274" i="2"/>
  <c r="AX273" i="2"/>
  <c r="AW273" i="2"/>
  <c r="AV273" i="2"/>
  <c r="AQ273" i="2"/>
  <c r="AM273" i="2"/>
  <c r="AI273" i="2"/>
  <c r="AE273" i="2"/>
  <c r="AA273" i="2"/>
  <c r="W273" i="2"/>
  <c r="S273" i="2"/>
  <c r="O273" i="2"/>
  <c r="AX272" i="2"/>
  <c r="AW272" i="2"/>
  <c r="AV272" i="2"/>
  <c r="AQ272" i="2"/>
  <c r="AM272" i="2"/>
  <c r="AI272" i="2"/>
  <c r="AE272" i="2"/>
  <c r="AA272" i="2"/>
  <c r="W272" i="2"/>
  <c r="S272" i="2"/>
  <c r="O272" i="2"/>
  <c r="AX271" i="2"/>
  <c r="AW271" i="2"/>
  <c r="AV271" i="2"/>
  <c r="AQ271" i="2"/>
  <c r="AM271" i="2"/>
  <c r="AI271" i="2"/>
  <c r="AE271" i="2"/>
  <c r="AA271" i="2"/>
  <c r="W271" i="2"/>
  <c r="S271" i="2"/>
  <c r="O271" i="2"/>
  <c r="AU326" i="2" l="1"/>
  <c r="AU322" i="2"/>
  <c r="AU321" i="2"/>
  <c r="AU289" i="2"/>
  <c r="AU279" i="2"/>
  <c r="AU311" i="2"/>
  <c r="AU324" i="2"/>
  <c r="AU283" i="2"/>
  <c r="AU325" i="2"/>
  <c r="AU271" i="2"/>
  <c r="AU323" i="2"/>
  <c r="AU319" i="2"/>
  <c r="AU295" i="2"/>
  <c r="AU285" i="2"/>
  <c r="AU275" i="2"/>
  <c r="AU288" i="2"/>
  <c r="AU299" i="2"/>
  <c r="AU307" i="2"/>
  <c r="AU309" i="2"/>
  <c r="AU314" i="2"/>
  <c r="AU315" i="2"/>
  <c r="AU303" i="2"/>
  <c r="AU273" i="2"/>
  <c r="AU291" i="2"/>
  <c r="AU293" i="2"/>
  <c r="AU301" i="2"/>
  <c r="AU316" i="2"/>
  <c r="AU276" i="2"/>
  <c r="AU281" i="2"/>
  <c r="AU286" i="2"/>
  <c r="AU304" i="2"/>
  <c r="AU317" i="2"/>
  <c r="AU292" i="2"/>
  <c r="AU297" i="2"/>
  <c r="AU302" i="2"/>
  <c r="AU320" i="2"/>
  <c r="AU305" i="2"/>
  <c r="AU318" i="2"/>
  <c r="AU272" i="2"/>
  <c r="AU277" i="2"/>
  <c r="AU287" i="2"/>
  <c r="AU308" i="2"/>
  <c r="AU313" i="2"/>
  <c r="AU274" i="2"/>
  <c r="AU290" i="2"/>
  <c r="AU306" i="2"/>
  <c r="AU284" i="2"/>
  <c r="AU300" i="2"/>
  <c r="AU282" i="2"/>
  <c r="AU298" i="2"/>
  <c r="AU280" i="2"/>
  <c r="AU296" i="2"/>
  <c r="AU312" i="2"/>
  <c r="AU278" i="2"/>
  <c r="AU294" i="2"/>
  <c r="AU310" i="2"/>
  <c r="AB129" i="2" l="1"/>
  <c r="AC129" i="2"/>
  <c r="AD129" i="2"/>
  <c r="AF129" i="2"/>
  <c r="AG129" i="2"/>
  <c r="AH129" i="2"/>
  <c r="AJ129" i="2"/>
  <c r="AK129" i="2"/>
  <c r="AL129" i="2"/>
  <c r="AN129" i="2"/>
  <c r="AO129" i="2"/>
  <c r="AP129" i="2"/>
  <c r="AR129" i="2"/>
  <c r="AS129" i="2"/>
  <c r="AT129" i="2"/>
  <c r="P129" i="2"/>
  <c r="Q129" i="2"/>
  <c r="R129" i="2"/>
  <c r="T129" i="2"/>
  <c r="V129" i="2"/>
  <c r="X129" i="2"/>
  <c r="Y129" i="2"/>
  <c r="Z129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AX149" i="2"/>
  <c r="AW149" i="2"/>
  <c r="AV149" i="2"/>
  <c r="AQ149" i="2"/>
  <c r="AM149" i="2"/>
  <c r="AI149" i="2"/>
  <c r="AE149" i="2"/>
  <c r="AA149" i="2"/>
  <c r="AX148" i="2"/>
  <c r="AW148" i="2"/>
  <c r="AV148" i="2"/>
  <c r="AQ148" i="2"/>
  <c r="AM148" i="2"/>
  <c r="AI148" i="2"/>
  <c r="AE148" i="2"/>
  <c r="AA148" i="2"/>
  <c r="AX147" i="2"/>
  <c r="AW147" i="2"/>
  <c r="AV147" i="2"/>
  <c r="AQ147" i="2"/>
  <c r="AM147" i="2"/>
  <c r="AI147" i="2"/>
  <c r="AE147" i="2"/>
  <c r="AA147" i="2"/>
  <c r="AX146" i="2"/>
  <c r="AW146" i="2"/>
  <c r="AV146" i="2"/>
  <c r="AQ146" i="2"/>
  <c r="AM146" i="2"/>
  <c r="AI146" i="2"/>
  <c r="AE146" i="2"/>
  <c r="AA146" i="2"/>
  <c r="AX145" i="2"/>
  <c r="AW145" i="2"/>
  <c r="AV145" i="2"/>
  <c r="AQ145" i="2"/>
  <c r="AM145" i="2"/>
  <c r="AI145" i="2"/>
  <c r="AE145" i="2"/>
  <c r="AA145" i="2"/>
  <c r="AX144" i="2"/>
  <c r="AW144" i="2"/>
  <c r="AV144" i="2"/>
  <c r="AQ144" i="2"/>
  <c r="AM144" i="2"/>
  <c r="AI144" i="2"/>
  <c r="AE144" i="2"/>
  <c r="AA144" i="2"/>
  <c r="AX143" i="2"/>
  <c r="AV143" i="2"/>
  <c r="AQ143" i="2"/>
  <c r="AM143" i="2"/>
  <c r="AI143" i="2"/>
  <c r="AE143" i="2"/>
  <c r="AA143" i="2"/>
  <c r="AX142" i="2"/>
  <c r="AW142" i="2"/>
  <c r="AV142" i="2"/>
  <c r="AQ142" i="2"/>
  <c r="AM142" i="2"/>
  <c r="AI142" i="2"/>
  <c r="AE142" i="2"/>
  <c r="AA142" i="2"/>
  <c r="AX141" i="2"/>
  <c r="AW141" i="2"/>
  <c r="AV141" i="2"/>
  <c r="AQ141" i="2"/>
  <c r="AM141" i="2"/>
  <c r="AI141" i="2"/>
  <c r="AE141" i="2"/>
  <c r="AA141" i="2"/>
  <c r="AX140" i="2"/>
  <c r="AW140" i="2"/>
  <c r="AV140" i="2"/>
  <c r="AQ140" i="2"/>
  <c r="AM140" i="2"/>
  <c r="AI140" i="2"/>
  <c r="AE140" i="2"/>
  <c r="AA140" i="2"/>
  <c r="AX139" i="2"/>
  <c r="AW139" i="2"/>
  <c r="AV139" i="2"/>
  <c r="AQ139" i="2"/>
  <c r="AM139" i="2"/>
  <c r="AI139" i="2"/>
  <c r="AE139" i="2"/>
  <c r="AA139" i="2"/>
  <c r="AX138" i="2"/>
  <c r="AW138" i="2"/>
  <c r="AV138" i="2"/>
  <c r="AQ138" i="2"/>
  <c r="AM138" i="2"/>
  <c r="AI138" i="2"/>
  <c r="AE138" i="2"/>
  <c r="AA138" i="2"/>
  <c r="AX137" i="2"/>
  <c r="AW137" i="2"/>
  <c r="AV137" i="2"/>
  <c r="AQ137" i="2"/>
  <c r="AM137" i="2"/>
  <c r="AI137" i="2"/>
  <c r="AE137" i="2"/>
  <c r="AA137" i="2"/>
  <c r="AX136" i="2"/>
  <c r="AW136" i="2"/>
  <c r="AV136" i="2"/>
  <c r="AQ136" i="2"/>
  <c r="AM136" i="2"/>
  <c r="AI136" i="2"/>
  <c r="AE136" i="2"/>
  <c r="AA136" i="2"/>
  <c r="AX135" i="2"/>
  <c r="AW135" i="2"/>
  <c r="AV135" i="2"/>
  <c r="AQ135" i="2"/>
  <c r="AM135" i="2"/>
  <c r="AI135" i="2"/>
  <c r="AE135" i="2"/>
  <c r="AA135" i="2"/>
  <c r="AX134" i="2"/>
  <c r="AW134" i="2"/>
  <c r="AV134" i="2"/>
  <c r="AQ134" i="2"/>
  <c r="AM134" i="2"/>
  <c r="AI134" i="2"/>
  <c r="AE134" i="2"/>
  <c r="AA134" i="2"/>
  <c r="AX133" i="2"/>
  <c r="AW133" i="2"/>
  <c r="AV133" i="2"/>
  <c r="AQ133" i="2"/>
  <c r="AM133" i="2"/>
  <c r="AI133" i="2"/>
  <c r="AE133" i="2"/>
  <c r="AA133" i="2"/>
  <c r="AX132" i="2"/>
  <c r="AW132" i="2"/>
  <c r="AV132" i="2"/>
  <c r="AQ132" i="2"/>
  <c r="AM132" i="2"/>
  <c r="AI132" i="2"/>
  <c r="AE132" i="2"/>
  <c r="AA132" i="2"/>
  <c r="AX131" i="2"/>
  <c r="AW131" i="2"/>
  <c r="AV131" i="2"/>
  <c r="AQ131" i="2"/>
  <c r="AM131" i="2"/>
  <c r="AI131" i="2"/>
  <c r="AE131" i="2"/>
  <c r="AA131" i="2"/>
  <c r="AX130" i="2"/>
  <c r="AW130" i="2"/>
  <c r="AV130" i="2"/>
  <c r="AQ130" i="2"/>
  <c r="AM130" i="2"/>
  <c r="AI130" i="2"/>
  <c r="AE130" i="2"/>
  <c r="AA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S149" i="2"/>
  <c r="S148" i="2"/>
  <c r="S147" i="2"/>
  <c r="S146" i="2"/>
  <c r="S145" i="2"/>
  <c r="S144" i="2"/>
  <c r="U143" i="2"/>
  <c r="S143" i="2" s="1"/>
  <c r="S142" i="2"/>
  <c r="S141" i="2"/>
  <c r="S140" i="2"/>
  <c r="S139" i="2"/>
  <c r="S138" i="2"/>
  <c r="S137" i="2"/>
  <c r="S136" i="2"/>
  <c r="S135" i="2"/>
  <c r="S134" i="2"/>
  <c r="S133" i="2"/>
  <c r="S132" i="2"/>
  <c r="S131" i="2"/>
  <c r="W130" i="2"/>
  <c r="S130" i="2"/>
  <c r="P94" i="2"/>
  <c r="Q94" i="2"/>
  <c r="R94" i="2"/>
  <c r="T94" i="2"/>
  <c r="U94" i="2"/>
  <c r="V94" i="2"/>
  <c r="X94" i="2"/>
  <c r="Y94" i="2"/>
  <c r="Z94" i="2"/>
  <c r="AB94" i="2"/>
  <c r="AC94" i="2"/>
  <c r="AD94" i="2"/>
  <c r="AF94" i="2"/>
  <c r="AG94" i="2"/>
  <c r="AH94" i="2"/>
  <c r="AJ94" i="2"/>
  <c r="AK94" i="2"/>
  <c r="AL94" i="2"/>
  <c r="AN94" i="2"/>
  <c r="AO94" i="2"/>
  <c r="AP94" i="2"/>
  <c r="AR94" i="2"/>
  <c r="AS94" i="2"/>
  <c r="AT94" i="2"/>
  <c r="AA129" i="2" l="1"/>
  <c r="AE129" i="2"/>
  <c r="AI129" i="2"/>
  <c r="AU140" i="2"/>
  <c r="AU135" i="2"/>
  <c r="AU138" i="2"/>
  <c r="AU139" i="2"/>
  <c r="AU145" i="2"/>
  <c r="AU146" i="2"/>
  <c r="S129" i="2"/>
  <c r="AU141" i="2"/>
  <c r="AW143" i="2"/>
  <c r="AU143" i="2" s="1"/>
  <c r="AU148" i="2"/>
  <c r="O129" i="2"/>
  <c r="U129" i="2"/>
  <c r="W129" i="2"/>
  <c r="AQ129" i="2"/>
  <c r="AU130" i="2"/>
  <c r="AU132" i="2"/>
  <c r="AU137" i="2"/>
  <c r="AM129" i="2"/>
  <c r="AU147" i="2"/>
  <c r="AU131" i="2"/>
  <c r="AU149" i="2"/>
  <c r="AU133" i="2"/>
  <c r="AU134" i="2"/>
  <c r="AU136" i="2"/>
  <c r="AU142" i="2"/>
  <c r="AU144" i="2"/>
  <c r="AX220" i="2"/>
  <c r="AW220" i="2"/>
  <c r="AV220" i="2"/>
  <c r="O220" i="2"/>
  <c r="AX219" i="2"/>
  <c r="AW219" i="2"/>
  <c r="AV219" i="2"/>
  <c r="AQ219" i="2"/>
  <c r="AM219" i="2"/>
  <c r="AI219" i="2"/>
  <c r="AE219" i="2"/>
  <c r="AA219" i="2"/>
  <c r="W219" i="2"/>
  <c r="S219" i="2"/>
  <c r="O219" i="2"/>
  <c r="AX218" i="2"/>
  <c r="AW218" i="2"/>
  <c r="AV218" i="2"/>
  <c r="AQ218" i="2"/>
  <c r="AM218" i="2"/>
  <c r="AI218" i="2"/>
  <c r="AE218" i="2"/>
  <c r="AA218" i="2"/>
  <c r="W218" i="2"/>
  <c r="S218" i="2"/>
  <c r="O218" i="2"/>
  <c r="AX217" i="2"/>
  <c r="AW217" i="2"/>
  <c r="AV217" i="2"/>
  <c r="AQ217" i="2"/>
  <c r="AM217" i="2"/>
  <c r="AI217" i="2"/>
  <c r="AE217" i="2"/>
  <c r="AA217" i="2"/>
  <c r="W217" i="2"/>
  <c r="S217" i="2"/>
  <c r="O217" i="2"/>
  <c r="AX216" i="2"/>
  <c r="AW216" i="2"/>
  <c r="AV216" i="2"/>
  <c r="AQ216" i="2"/>
  <c r="AM216" i="2"/>
  <c r="AI216" i="2"/>
  <c r="AE216" i="2"/>
  <c r="AA216" i="2"/>
  <c r="W216" i="2"/>
  <c r="S216" i="2"/>
  <c r="O216" i="2"/>
  <c r="AX215" i="2"/>
  <c r="AW215" i="2"/>
  <c r="AV215" i="2"/>
  <c r="AQ215" i="2"/>
  <c r="AM215" i="2"/>
  <c r="AI215" i="2"/>
  <c r="AE215" i="2"/>
  <c r="AA215" i="2"/>
  <c r="W215" i="2"/>
  <c r="AX214" i="2"/>
  <c r="AW214" i="2"/>
  <c r="AV214" i="2"/>
  <c r="AQ214" i="2"/>
  <c r="AM214" i="2"/>
  <c r="AI214" i="2"/>
  <c r="AE214" i="2"/>
  <c r="AA214" i="2"/>
  <c r="W214" i="2"/>
  <c r="AX213" i="2"/>
  <c r="AW213" i="2"/>
  <c r="AV213" i="2"/>
  <c r="AQ213" i="2"/>
  <c r="AM213" i="2"/>
  <c r="AI213" i="2"/>
  <c r="AE213" i="2"/>
  <c r="AA213" i="2"/>
  <c r="W213" i="2"/>
  <c r="AX212" i="2"/>
  <c r="AW212" i="2"/>
  <c r="AV212" i="2"/>
  <c r="AQ212" i="2"/>
  <c r="AM212" i="2"/>
  <c r="AI212" i="2"/>
  <c r="AE212" i="2"/>
  <c r="AA212" i="2"/>
  <c r="W212" i="2"/>
  <c r="S212" i="2"/>
  <c r="O212" i="2"/>
  <c r="AX211" i="2"/>
  <c r="AW211" i="2"/>
  <c r="AV211" i="2"/>
  <c r="AQ211" i="2"/>
  <c r="AM211" i="2"/>
  <c r="AI211" i="2"/>
  <c r="AE211" i="2"/>
  <c r="AA211" i="2"/>
  <c r="W211" i="2"/>
  <c r="S211" i="2"/>
  <c r="O211" i="2"/>
  <c r="AX210" i="2"/>
  <c r="AW210" i="2"/>
  <c r="AV210" i="2"/>
  <c r="AQ210" i="2"/>
  <c r="AM210" i="2"/>
  <c r="AI210" i="2"/>
  <c r="AE210" i="2"/>
  <c r="AA210" i="2"/>
  <c r="W210" i="2"/>
  <c r="S210" i="2"/>
  <c r="O210" i="2"/>
  <c r="AX209" i="2"/>
  <c r="AW209" i="2"/>
  <c r="AV209" i="2"/>
  <c r="AM209" i="2"/>
  <c r="AI209" i="2"/>
  <c r="AX208" i="2"/>
  <c r="AW208" i="2"/>
  <c r="AV208" i="2"/>
  <c r="AQ208" i="2"/>
  <c r="AM208" i="2"/>
  <c r="AX207" i="2"/>
  <c r="AW207" i="2"/>
  <c r="AV207" i="2"/>
  <c r="AQ207" i="2"/>
  <c r="AM207" i="2"/>
  <c r="AX206" i="2"/>
  <c r="AW206" i="2"/>
  <c r="AV206" i="2"/>
  <c r="AM206" i="2"/>
  <c r="AX205" i="2"/>
  <c r="AW205" i="2"/>
  <c r="AV205" i="2"/>
  <c r="AX204" i="2"/>
  <c r="AW204" i="2"/>
  <c r="AV204" i="2"/>
  <c r="AX203" i="2"/>
  <c r="AW203" i="2"/>
  <c r="AV203" i="2"/>
  <c r="AX202" i="2"/>
  <c r="AW202" i="2"/>
  <c r="AV202" i="2"/>
  <c r="AX201" i="2"/>
  <c r="AW201" i="2"/>
  <c r="AV201" i="2"/>
  <c r="AX200" i="2"/>
  <c r="AW200" i="2"/>
  <c r="AV200" i="2"/>
  <c r="AX199" i="2"/>
  <c r="AW199" i="2"/>
  <c r="AV199" i="2"/>
  <c r="AX198" i="2"/>
  <c r="AW198" i="2"/>
  <c r="AV198" i="2"/>
  <c r="AX197" i="2"/>
  <c r="AW197" i="2"/>
  <c r="AV197" i="2"/>
  <c r="AQ197" i="2"/>
  <c r="AM197" i="2"/>
  <c r="AI197" i="2"/>
  <c r="AE197" i="2"/>
  <c r="AA197" i="2"/>
  <c r="W197" i="2"/>
  <c r="S197" i="2"/>
  <c r="O197" i="2"/>
  <c r="AX196" i="2"/>
  <c r="AW196" i="2"/>
  <c r="AV196" i="2"/>
  <c r="AQ196" i="2"/>
  <c r="AM196" i="2"/>
  <c r="AI196" i="2"/>
  <c r="AE196" i="2"/>
  <c r="AA196" i="2"/>
  <c r="W196" i="2"/>
  <c r="S196" i="2"/>
  <c r="O196" i="2"/>
  <c r="AX195" i="2"/>
  <c r="AW195" i="2"/>
  <c r="AV195" i="2"/>
  <c r="AQ195" i="2"/>
  <c r="AM195" i="2"/>
  <c r="AI195" i="2"/>
  <c r="AE195" i="2"/>
  <c r="AA195" i="2"/>
  <c r="W195" i="2"/>
  <c r="S195" i="2"/>
  <c r="O195" i="2"/>
  <c r="AX194" i="2"/>
  <c r="AW194" i="2"/>
  <c r="AV194" i="2"/>
  <c r="AQ194" i="2"/>
  <c r="AM194" i="2"/>
  <c r="AI194" i="2"/>
  <c r="AE194" i="2"/>
  <c r="AA194" i="2"/>
  <c r="W194" i="2"/>
  <c r="S194" i="2"/>
  <c r="O194" i="2"/>
  <c r="AX193" i="2"/>
  <c r="AW193" i="2"/>
  <c r="AV193" i="2"/>
  <c r="AQ193" i="2"/>
  <c r="AM193" i="2"/>
  <c r="AI193" i="2"/>
  <c r="AE193" i="2"/>
  <c r="AA193" i="2"/>
  <c r="W193" i="2"/>
  <c r="S193" i="2"/>
  <c r="O193" i="2"/>
  <c r="AX192" i="2"/>
  <c r="AW192" i="2"/>
  <c r="AV192" i="2"/>
  <c r="AQ192" i="2"/>
  <c r="AM192" i="2"/>
  <c r="AI192" i="2"/>
  <c r="AE192" i="2"/>
  <c r="AA192" i="2"/>
  <c r="W192" i="2"/>
  <c r="S192" i="2"/>
  <c r="O192" i="2"/>
  <c r="AX191" i="2"/>
  <c r="AW191" i="2"/>
  <c r="AV191" i="2"/>
  <c r="AQ191" i="2"/>
  <c r="AM191" i="2"/>
  <c r="AI191" i="2"/>
  <c r="AE191" i="2"/>
  <c r="AA191" i="2"/>
  <c r="W191" i="2"/>
  <c r="S191" i="2"/>
  <c r="O191" i="2"/>
  <c r="AX190" i="2"/>
  <c r="AW190" i="2"/>
  <c r="AV190" i="2"/>
  <c r="AQ190" i="2"/>
  <c r="AM190" i="2"/>
  <c r="AI190" i="2"/>
  <c r="AE190" i="2"/>
  <c r="AA190" i="2"/>
  <c r="W190" i="2"/>
  <c r="S190" i="2"/>
  <c r="O190" i="2"/>
  <c r="AX189" i="2"/>
  <c r="AW189" i="2"/>
  <c r="AV189" i="2"/>
  <c r="AM189" i="2"/>
  <c r="AI189" i="2"/>
  <c r="AX188" i="2"/>
  <c r="AW188" i="2"/>
  <c r="AV188" i="2"/>
  <c r="AI188" i="2"/>
  <c r="AE188" i="2"/>
  <c r="AX187" i="2"/>
  <c r="AW187" i="2"/>
  <c r="AV187" i="2"/>
  <c r="O187" i="2"/>
  <c r="AX186" i="2"/>
  <c r="AW186" i="2"/>
  <c r="AV186" i="2"/>
  <c r="W186" i="2"/>
  <c r="S186" i="2"/>
  <c r="AX185" i="2"/>
  <c r="AW185" i="2"/>
  <c r="AV185" i="2"/>
  <c r="AA185" i="2"/>
  <c r="W185" i="2"/>
  <c r="AX184" i="2"/>
  <c r="AW184" i="2"/>
  <c r="AV184" i="2"/>
  <c r="S184" i="2"/>
  <c r="O184" i="2"/>
  <c r="AX183" i="2"/>
  <c r="AW183" i="2"/>
  <c r="AV183" i="2"/>
  <c r="AA183" i="2"/>
  <c r="W183" i="2"/>
  <c r="AX182" i="2"/>
  <c r="AW182" i="2"/>
  <c r="AV182" i="2"/>
  <c r="AE182" i="2"/>
  <c r="AA182" i="2"/>
  <c r="AX181" i="2"/>
  <c r="AW181" i="2"/>
  <c r="AV181" i="2"/>
  <c r="W181" i="2"/>
  <c r="S181" i="2"/>
  <c r="AX180" i="2"/>
  <c r="AW180" i="2"/>
  <c r="AV180" i="2"/>
  <c r="AA180" i="2"/>
  <c r="W180" i="2"/>
  <c r="AX179" i="2"/>
  <c r="AW179" i="2"/>
  <c r="AV179" i="2"/>
  <c r="AQ179" i="2"/>
  <c r="AM179" i="2"/>
  <c r="AI179" i="2"/>
  <c r="AE179" i="2"/>
  <c r="AA179" i="2"/>
  <c r="W179" i="2"/>
  <c r="S179" i="2"/>
  <c r="O179" i="2"/>
  <c r="AU180" i="2" l="1"/>
  <c r="AU183" i="2"/>
  <c r="AU195" i="2"/>
  <c r="AU199" i="2"/>
  <c r="AU207" i="2"/>
  <c r="AU211" i="2"/>
  <c r="AU220" i="2"/>
  <c r="AU192" i="2"/>
  <c r="AU202" i="2"/>
  <c r="AU218" i="2"/>
  <c r="AU196" i="2"/>
  <c r="AU206" i="2"/>
  <c r="AU219" i="2"/>
  <c r="AU179" i="2"/>
  <c r="AU212" i="2"/>
  <c r="AU213" i="2"/>
  <c r="AU217" i="2"/>
  <c r="AU210" i="2"/>
  <c r="AU214" i="2"/>
  <c r="AU184" i="2"/>
  <c r="AU215" i="2"/>
  <c r="AU188" i="2"/>
  <c r="AU204" i="2"/>
  <c r="AU216" i="2"/>
  <c r="AU193" i="2"/>
  <c r="AU201" i="2"/>
  <c r="AU209" i="2"/>
  <c r="AU186" i="2"/>
  <c r="AU190" i="2"/>
  <c r="AU182" i="2"/>
  <c r="AU198" i="2"/>
  <c r="AU185" i="2"/>
  <c r="AU187" i="2"/>
  <c r="AU191" i="2"/>
  <c r="AU203" i="2"/>
  <c r="AU194" i="2"/>
  <c r="AU200" i="2"/>
  <c r="AU208" i="2"/>
  <c r="AU181" i="2"/>
  <c r="AU189" i="2"/>
  <c r="AU197" i="2"/>
  <c r="AU205" i="2"/>
  <c r="AX224" i="2" l="1"/>
  <c r="AW224" i="2"/>
  <c r="AV224" i="2"/>
  <c r="AQ224" i="2"/>
  <c r="AM224" i="2"/>
  <c r="AI224" i="2"/>
  <c r="AE224" i="2"/>
  <c r="AA224" i="2"/>
  <c r="W224" i="2"/>
  <c r="S224" i="2"/>
  <c r="O224" i="2"/>
  <c r="AX223" i="2"/>
  <c r="AW223" i="2"/>
  <c r="AV223" i="2"/>
  <c r="AQ223" i="2"/>
  <c r="AM223" i="2"/>
  <c r="AI223" i="2"/>
  <c r="AE223" i="2"/>
  <c r="AA223" i="2"/>
  <c r="W223" i="2"/>
  <c r="S223" i="2"/>
  <c r="O223" i="2"/>
  <c r="AU223" i="2" l="1"/>
  <c r="AU224" i="2"/>
  <c r="AX379" i="2"/>
  <c r="AW379" i="2"/>
  <c r="AV379" i="2"/>
  <c r="AQ379" i="2"/>
  <c r="AM379" i="2"/>
  <c r="AI379" i="2"/>
  <c r="AE379" i="2"/>
  <c r="AA379" i="2"/>
  <c r="W379" i="2"/>
  <c r="S379" i="2"/>
  <c r="O379" i="2"/>
  <c r="AX378" i="2"/>
  <c r="AW378" i="2"/>
  <c r="AV378" i="2"/>
  <c r="AQ378" i="2"/>
  <c r="AM378" i="2"/>
  <c r="AI378" i="2"/>
  <c r="AE378" i="2"/>
  <c r="AA378" i="2"/>
  <c r="W378" i="2"/>
  <c r="S378" i="2"/>
  <c r="O378" i="2"/>
  <c r="AX377" i="2"/>
  <c r="AW377" i="2"/>
  <c r="AV377" i="2"/>
  <c r="AQ377" i="2"/>
  <c r="AM377" i="2"/>
  <c r="AI377" i="2"/>
  <c r="AE377" i="2"/>
  <c r="AA377" i="2"/>
  <c r="W377" i="2"/>
  <c r="S377" i="2"/>
  <c r="O377" i="2"/>
  <c r="AX376" i="2"/>
  <c r="AW376" i="2"/>
  <c r="AV376" i="2"/>
  <c r="AQ376" i="2"/>
  <c r="AM376" i="2"/>
  <c r="AI376" i="2"/>
  <c r="AE376" i="2"/>
  <c r="AA376" i="2"/>
  <c r="W376" i="2"/>
  <c r="S376" i="2"/>
  <c r="O376" i="2"/>
  <c r="AX375" i="2"/>
  <c r="AW375" i="2"/>
  <c r="AV375" i="2"/>
  <c r="AQ375" i="2"/>
  <c r="AM375" i="2"/>
  <c r="AI375" i="2"/>
  <c r="AE375" i="2"/>
  <c r="AA375" i="2"/>
  <c r="W375" i="2"/>
  <c r="S375" i="2"/>
  <c r="O375" i="2"/>
  <c r="AX374" i="2"/>
  <c r="AV374" i="2"/>
  <c r="AQ374" i="2"/>
  <c r="AM374" i="2"/>
  <c r="AI374" i="2"/>
  <c r="AE374" i="2"/>
  <c r="AC374" i="2"/>
  <c r="AW374" i="2" s="1"/>
  <c r="W374" i="2"/>
  <c r="S374" i="2"/>
  <c r="O374" i="2"/>
  <c r="AX373" i="2"/>
  <c r="AW373" i="2"/>
  <c r="AV373" i="2"/>
  <c r="AQ373" i="2"/>
  <c r="AM373" i="2"/>
  <c r="AI373" i="2"/>
  <c r="AE373" i="2"/>
  <c r="AA373" i="2"/>
  <c r="W373" i="2"/>
  <c r="S373" i="2"/>
  <c r="O373" i="2"/>
  <c r="AX372" i="2"/>
  <c r="AW372" i="2"/>
  <c r="AV372" i="2"/>
  <c r="AQ372" i="2"/>
  <c r="AM372" i="2"/>
  <c r="AI372" i="2"/>
  <c r="AE372" i="2"/>
  <c r="AA372" i="2"/>
  <c r="W372" i="2"/>
  <c r="S372" i="2"/>
  <c r="O372" i="2"/>
  <c r="AX371" i="2"/>
  <c r="AW371" i="2"/>
  <c r="AV371" i="2"/>
  <c r="AQ371" i="2"/>
  <c r="AM371" i="2"/>
  <c r="AI371" i="2"/>
  <c r="AE371" i="2"/>
  <c r="AA371" i="2"/>
  <c r="W371" i="2"/>
  <c r="S371" i="2"/>
  <c r="O371" i="2"/>
  <c r="AX370" i="2"/>
  <c r="AV370" i="2"/>
  <c r="AQ370" i="2"/>
  <c r="AM370" i="2"/>
  <c r="AI370" i="2"/>
  <c r="AE370" i="2"/>
  <c r="AC370" i="2"/>
  <c r="AA370" i="2" s="1"/>
  <c r="W370" i="2"/>
  <c r="S370" i="2"/>
  <c r="O370" i="2"/>
  <c r="AX369" i="2"/>
  <c r="AV369" i="2"/>
  <c r="AQ369" i="2"/>
  <c r="AM369" i="2"/>
  <c r="AI369" i="2"/>
  <c r="AE369" i="2"/>
  <c r="AC369" i="2"/>
  <c r="AW369" i="2" s="1"/>
  <c r="W369" i="2"/>
  <c r="S369" i="2"/>
  <c r="O369" i="2"/>
  <c r="AX368" i="2"/>
  <c r="AW368" i="2"/>
  <c r="AV368" i="2"/>
  <c r="AQ368" i="2"/>
  <c r="AM368" i="2"/>
  <c r="AI368" i="2"/>
  <c r="AE368" i="2"/>
  <c r="AA368" i="2"/>
  <c r="W368" i="2"/>
  <c r="S368" i="2"/>
  <c r="O368" i="2"/>
  <c r="AX367" i="2"/>
  <c r="AW367" i="2"/>
  <c r="AV367" i="2"/>
  <c r="AQ367" i="2"/>
  <c r="AM367" i="2"/>
  <c r="AI367" i="2"/>
  <c r="AE367" i="2"/>
  <c r="AA367" i="2"/>
  <c r="W367" i="2"/>
  <c r="S367" i="2"/>
  <c r="O367" i="2"/>
  <c r="AX366" i="2"/>
  <c r="AW366" i="2"/>
  <c r="AV366" i="2"/>
  <c r="AQ366" i="2"/>
  <c r="AM366" i="2"/>
  <c r="AI366" i="2"/>
  <c r="AE366" i="2"/>
  <c r="AA366" i="2"/>
  <c r="W366" i="2"/>
  <c r="S366" i="2"/>
  <c r="O366" i="2"/>
  <c r="AX365" i="2"/>
  <c r="AV365" i="2"/>
  <c r="AQ365" i="2"/>
  <c r="AM365" i="2"/>
  <c r="AI365" i="2"/>
  <c r="AE365" i="2"/>
  <c r="AC365" i="2"/>
  <c r="AA365" i="2" s="1"/>
  <c r="W365" i="2"/>
  <c r="S365" i="2"/>
  <c r="O365" i="2"/>
  <c r="AX364" i="2"/>
  <c r="AV364" i="2"/>
  <c r="AQ364" i="2"/>
  <c r="AM364" i="2"/>
  <c r="AI364" i="2"/>
  <c r="AE364" i="2"/>
  <c r="AC364" i="2"/>
  <c r="AA364" i="2" s="1"/>
  <c r="W364" i="2"/>
  <c r="S364" i="2"/>
  <c r="O364" i="2"/>
  <c r="AX363" i="2"/>
  <c r="AW363" i="2"/>
  <c r="AV363" i="2"/>
  <c r="AQ363" i="2"/>
  <c r="AM363" i="2"/>
  <c r="AI363" i="2"/>
  <c r="AE363" i="2"/>
  <c r="AA363" i="2"/>
  <c r="W363" i="2"/>
  <c r="S363" i="2"/>
  <c r="O363" i="2"/>
  <c r="AX362" i="2"/>
  <c r="AW362" i="2"/>
  <c r="AV362" i="2"/>
  <c r="AQ362" i="2"/>
  <c r="AM362" i="2"/>
  <c r="AI362" i="2"/>
  <c r="AE362" i="2"/>
  <c r="AA362" i="2"/>
  <c r="W362" i="2"/>
  <c r="S362" i="2"/>
  <c r="O362" i="2"/>
  <c r="AX361" i="2"/>
  <c r="AW361" i="2"/>
  <c r="AV361" i="2"/>
  <c r="AQ361" i="2"/>
  <c r="AM361" i="2"/>
  <c r="AI361" i="2"/>
  <c r="AE361" i="2"/>
  <c r="AA361" i="2"/>
  <c r="W361" i="2"/>
  <c r="S361" i="2"/>
  <c r="O361" i="2"/>
  <c r="AX360" i="2"/>
  <c r="AW360" i="2"/>
  <c r="AV360" i="2"/>
  <c r="AQ360" i="2"/>
  <c r="AM360" i="2"/>
  <c r="AI360" i="2"/>
  <c r="AE360" i="2"/>
  <c r="AA360" i="2"/>
  <c r="W360" i="2"/>
  <c r="S360" i="2"/>
  <c r="O360" i="2"/>
  <c r="AX359" i="2"/>
  <c r="AW359" i="2"/>
  <c r="AV359" i="2"/>
  <c r="AQ359" i="2"/>
  <c r="AM359" i="2"/>
  <c r="AI359" i="2"/>
  <c r="AE359" i="2"/>
  <c r="AA359" i="2"/>
  <c r="W359" i="2"/>
  <c r="S359" i="2"/>
  <c r="O359" i="2"/>
  <c r="AX358" i="2"/>
  <c r="AW358" i="2"/>
  <c r="AV358" i="2"/>
  <c r="AQ358" i="2"/>
  <c r="AM358" i="2"/>
  <c r="AI358" i="2"/>
  <c r="AE358" i="2"/>
  <c r="AA358" i="2"/>
  <c r="W358" i="2"/>
  <c r="S358" i="2"/>
  <c r="O358" i="2"/>
  <c r="AX357" i="2"/>
  <c r="AW357" i="2"/>
  <c r="AV357" i="2"/>
  <c r="AQ357" i="2"/>
  <c r="AM357" i="2"/>
  <c r="AI357" i="2"/>
  <c r="AE357" i="2"/>
  <c r="AA357" i="2"/>
  <c r="W357" i="2"/>
  <c r="S357" i="2"/>
  <c r="O357" i="2"/>
  <c r="AX356" i="2"/>
  <c r="AW356" i="2"/>
  <c r="AV356" i="2"/>
  <c r="AQ356" i="2"/>
  <c r="AM356" i="2"/>
  <c r="AI356" i="2"/>
  <c r="AE356" i="2"/>
  <c r="AA356" i="2"/>
  <c r="W356" i="2"/>
  <c r="S356" i="2"/>
  <c r="O356" i="2"/>
  <c r="AX355" i="2"/>
  <c r="AW355" i="2"/>
  <c r="AV355" i="2"/>
  <c r="AQ355" i="2"/>
  <c r="AM355" i="2"/>
  <c r="AI355" i="2"/>
  <c r="AE355" i="2"/>
  <c r="AA355" i="2"/>
  <c r="W355" i="2"/>
  <c r="S355" i="2"/>
  <c r="O355" i="2"/>
  <c r="AX354" i="2"/>
  <c r="AW354" i="2"/>
  <c r="AV354" i="2"/>
  <c r="AQ354" i="2"/>
  <c r="AM354" i="2"/>
  <c r="AI354" i="2"/>
  <c r="AE354" i="2"/>
  <c r="AA354" i="2"/>
  <c r="W354" i="2"/>
  <c r="S354" i="2"/>
  <c r="O354" i="2"/>
  <c r="AX353" i="2"/>
  <c r="AW353" i="2"/>
  <c r="AV353" i="2"/>
  <c r="AQ353" i="2"/>
  <c r="AM353" i="2"/>
  <c r="AI353" i="2"/>
  <c r="AE353" i="2"/>
  <c r="AA353" i="2"/>
  <c r="W353" i="2"/>
  <c r="S353" i="2"/>
  <c r="O353" i="2"/>
  <c r="AX352" i="2"/>
  <c r="AV352" i="2"/>
  <c r="AQ352" i="2"/>
  <c r="AM352" i="2"/>
  <c r="AI352" i="2"/>
  <c r="AE352" i="2"/>
  <c r="AA352" i="2"/>
  <c r="Y352" i="2"/>
  <c r="AW352" i="2" s="1"/>
  <c r="S352" i="2"/>
  <c r="O352" i="2"/>
  <c r="AX351" i="2"/>
  <c r="AV351" i="2"/>
  <c r="AQ351" i="2"/>
  <c r="AM351" i="2"/>
  <c r="AI351" i="2"/>
  <c r="AE351" i="2"/>
  <c r="AA351" i="2"/>
  <c r="Y351" i="2"/>
  <c r="W351" i="2" s="1"/>
  <c r="S351" i="2"/>
  <c r="O351" i="2"/>
  <c r="AX350" i="2"/>
  <c r="AV350" i="2"/>
  <c r="AQ350" i="2"/>
  <c r="AM350" i="2"/>
  <c r="AI350" i="2"/>
  <c r="AE350" i="2"/>
  <c r="AA350" i="2"/>
  <c r="Y350" i="2"/>
  <c r="AW350" i="2" s="1"/>
  <c r="S350" i="2"/>
  <c r="O350" i="2"/>
  <c r="AX349" i="2"/>
  <c r="AV349" i="2"/>
  <c r="AQ349" i="2"/>
  <c r="AM349" i="2"/>
  <c r="AI349" i="2"/>
  <c r="AE349" i="2"/>
  <c r="AA349" i="2"/>
  <c r="Y349" i="2"/>
  <c r="AW349" i="2" s="1"/>
  <c r="S349" i="2"/>
  <c r="O349" i="2"/>
  <c r="AX348" i="2"/>
  <c r="AV348" i="2"/>
  <c r="AQ348" i="2"/>
  <c r="AM348" i="2"/>
  <c r="AI348" i="2"/>
  <c r="AE348" i="2"/>
  <c r="AA348" i="2"/>
  <c r="Y348" i="2"/>
  <c r="AW348" i="2" s="1"/>
  <c r="S348" i="2"/>
  <c r="O348" i="2"/>
  <c r="AX347" i="2"/>
  <c r="AV347" i="2"/>
  <c r="AQ347" i="2"/>
  <c r="AM347" i="2"/>
  <c r="AI347" i="2"/>
  <c r="AE347" i="2"/>
  <c r="AA347" i="2"/>
  <c r="Y347" i="2"/>
  <c r="AW347" i="2" s="1"/>
  <c r="S347" i="2"/>
  <c r="O347" i="2"/>
  <c r="AX346" i="2"/>
  <c r="AV346" i="2"/>
  <c r="AQ346" i="2"/>
  <c r="AM346" i="2"/>
  <c r="AI346" i="2"/>
  <c r="AE346" i="2"/>
  <c r="AA346" i="2"/>
  <c r="Y346" i="2"/>
  <c r="AW346" i="2" s="1"/>
  <c r="S346" i="2"/>
  <c r="O346" i="2"/>
  <c r="AX345" i="2"/>
  <c r="AV345" i="2"/>
  <c r="AQ345" i="2"/>
  <c r="AM345" i="2"/>
  <c r="AI345" i="2"/>
  <c r="AE345" i="2"/>
  <c r="AA345" i="2"/>
  <c r="Y345" i="2"/>
  <c r="AW345" i="2" s="1"/>
  <c r="S345" i="2"/>
  <c r="O345" i="2"/>
  <c r="AX344" i="2"/>
  <c r="AV344" i="2"/>
  <c r="AQ344" i="2"/>
  <c r="AM344" i="2"/>
  <c r="AI344" i="2"/>
  <c r="AE344" i="2"/>
  <c r="AA344" i="2"/>
  <c r="Y344" i="2"/>
  <c r="AW344" i="2" s="1"/>
  <c r="S344" i="2"/>
  <c r="O344" i="2"/>
  <c r="AX343" i="2"/>
  <c r="AV343" i="2"/>
  <c r="AQ343" i="2"/>
  <c r="AM343" i="2"/>
  <c r="AI343" i="2"/>
  <c r="AE343" i="2"/>
  <c r="AA343" i="2"/>
  <c r="Y343" i="2"/>
  <c r="W343" i="2" s="1"/>
  <c r="S343" i="2"/>
  <c r="O343" i="2"/>
  <c r="AX342" i="2"/>
  <c r="AV342" i="2"/>
  <c r="AQ342" i="2"/>
  <c r="AM342" i="2"/>
  <c r="AI342" i="2"/>
  <c r="AE342" i="2"/>
  <c r="AA342" i="2"/>
  <c r="Y342" i="2"/>
  <c r="AW342" i="2" s="1"/>
  <c r="S342" i="2"/>
  <c r="O342" i="2"/>
  <c r="AX341" i="2"/>
  <c r="AW341" i="2"/>
  <c r="AV341" i="2"/>
  <c r="AQ341" i="2"/>
  <c r="AM341" i="2"/>
  <c r="AI341" i="2"/>
  <c r="AE341" i="2"/>
  <c r="AA341" i="2"/>
  <c r="W341" i="2"/>
  <c r="S341" i="2"/>
  <c r="O341" i="2"/>
  <c r="AX340" i="2"/>
  <c r="AW340" i="2"/>
  <c r="AV340" i="2"/>
  <c r="AQ340" i="2"/>
  <c r="AM340" i="2"/>
  <c r="AI340" i="2"/>
  <c r="AE340" i="2"/>
  <c r="AA340" i="2"/>
  <c r="W340" i="2"/>
  <c r="S340" i="2"/>
  <c r="O340" i="2"/>
  <c r="AX339" i="2"/>
  <c r="AW339" i="2"/>
  <c r="AV339" i="2"/>
  <c r="AQ339" i="2"/>
  <c r="AM339" i="2"/>
  <c r="AI339" i="2"/>
  <c r="AE339" i="2"/>
  <c r="AA339" i="2"/>
  <c r="W339" i="2"/>
  <c r="S339" i="2"/>
  <c r="O339" i="2"/>
  <c r="AW370" i="2" l="1"/>
  <c r="AU370" i="2" s="1"/>
  <c r="AU379" i="2"/>
  <c r="AU373" i="2"/>
  <c r="AU376" i="2"/>
  <c r="AU378" i="2"/>
  <c r="W347" i="2"/>
  <c r="W345" i="2"/>
  <c r="W350" i="2"/>
  <c r="AU374" i="2"/>
  <c r="AU340" i="2"/>
  <c r="W349" i="2"/>
  <c r="AU342" i="2"/>
  <c r="AU359" i="2"/>
  <c r="AU339" i="2"/>
  <c r="AU368" i="2"/>
  <c r="AU371" i="2"/>
  <c r="AU355" i="2"/>
  <c r="AU360" i="2"/>
  <c r="AU363" i="2"/>
  <c r="AU345" i="2"/>
  <c r="AU346" i="2"/>
  <c r="AU377" i="2"/>
  <c r="W346" i="2"/>
  <c r="AU349" i="2"/>
  <c r="AW365" i="2"/>
  <c r="AU365" i="2" s="1"/>
  <c r="AU341" i="2"/>
  <c r="AU352" i="2"/>
  <c r="AU353" i="2"/>
  <c r="AU358" i="2"/>
  <c r="AU361" i="2"/>
  <c r="AU344" i="2"/>
  <c r="AU356" i="2"/>
  <c r="AU347" i="2"/>
  <c r="AW364" i="2"/>
  <c r="AU364" i="2" s="1"/>
  <c r="AU366" i="2"/>
  <c r="AU372" i="2"/>
  <c r="AU350" i="2"/>
  <c r="AU354" i="2"/>
  <c r="AU357" i="2"/>
  <c r="AU362" i="2"/>
  <c r="W342" i="2"/>
  <c r="W348" i="2"/>
  <c r="AU367" i="2"/>
  <c r="AU375" i="2"/>
  <c r="AU369" i="2"/>
  <c r="AU348" i="2"/>
  <c r="AW343" i="2"/>
  <c r="AU343" i="2" s="1"/>
  <c r="AW351" i="2"/>
  <c r="AU351" i="2" s="1"/>
  <c r="AA374" i="2"/>
  <c r="W344" i="2"/>
  <c r="W352" i="2"/>
  <c r="AA369" i="2"/>
  <c r="AV76" i="2" l="1"/>
  <c r="AU76" i="2" s="1"/>
  <c r="O76" i="2"/>
  <c r="F74" i="2"/>
  <c r="F14" i="2"/>
  <c r="AX13" i="2"/>
  <c r="AU13" i="2" s="1"/>
  <c r="AQ13" i="2"/>
  <c r="AM13" i="2"/>
  <c r="AI13" i="2"/>
  <c r="AE13" i="2"/>
  <c r="AA13" i="2"/>
  <c r="W13" i="2"/>
  <c r="S13" i="2"/>
  <c r="O13" i="2"/>
  <c r="F13" i="2"/>
  <c r="F12" i="2"/>
  <c r="AX11" i="2"/>
  <c r="AU11" i="2" s="1"/>
  <c r="AQ11" i="2"/>
  <c r="AM11" i="2"/>
  <c r="AI11" i="2"/>
  <c r="AE11" i="2"/>
  <c r="AA11" i="2"/>
  <c r="W11" i="2"/>
  <c r="S11" i="2"/>
  <c r="O11" i="2"/>
  <c r="F11" i="2"/>
  <c r="W33" i="2" l="1"/>
  <c r="W34" i="2"/>
  <c r="W35" i="2"/>
  <c r="O33" i="2"/>
  <c r="O34" i="2"/>
  <c r="O35" i="2"/>
  <c r="AV34" i="2"/>
  <c r="S333" i="2"/>
  <c r="O334" i="2"/>
  <c r="S334" i="2"/>
  <c r="W334" i="2"/>
  <c r="AA334" i="2"/>
  <c r="AE334" i="2"/>
  <c r="AI334" i="2"/>
  <c r="AM334" i="2"/>
  <c r="AQ334" i="2"/>
  <c r="AV334" i="2"/>
  <c r="AW334" i="2"/>
  <c r="AX334" i="2"/>
  <c r="O335" i="2"/>
  <c r="S335" i="2"/>
  <c r="W335" i="2"/>
  <c r="AA335" i="2"/>
  <c r="AE335" i="2"/>
  <c r="AI335" i="2"/>
  <c r="AM335" i="2"/>
  <c r="AQ335" i="2"/>
  <c r="AV335" i="2"/>
  <c r="AW335" i="2"/>
  <c r="AX335" i="2"/>
  <c r="O336" i="2"/>
  <c r="S336" i="2"/>
  <c r="W336" i="2"/>
  <c r="AA336" i="2"/>
  <c r="AE336" i="2"/>
  <c r="AI336" i="2"/>
  <c r="AM336" i="2"/>
  <c r="AQ336" i="2"/>
  <c r="AV336" i="2"/>
  <c r="AW336" i="2"/>
  <c r="AX336" i="2"/>
  <c r="AU335" i="2" l="1"/>
  <c r="AU336" i="2"/>
  <c r="AU334" i="2"/>
  <c r="O128" i="2" l="1"/>
  <c r="O127" i="2"/>
  <c r="O126" i="2"/>
  <c r="O101" i="2"/>
  <c r="O100" i="2"/>
  <c r="O99" i="2"/>
  <c r="O152" i="2"/>
  <c r="O151" i="2"/>
  <c r="O170" i="2"/>
  <c r="O171" i="2"/>
  <c r="O169" i="2"/>
  <c r="P262" i="2"/>
  <c r="Q262" i="2"/>
  <c r="R262" i="2"/>
  <c r="T262" i="2"/>
  <c r="U262" i="2"/>
  <c r="V262" i="2"/>
  <c r="X262" i="2"/>
  <c r="Y262" i="2"/>
  <c r="Z262" i="2"/>
  <c r="AB262" i="2"/>
  <c r="AC262" i="2"/>
  <c r="AD262" i="2"/>
  <c r="AF262" i="2"/>
  <c r="AG262" i="2"/>
  <c r="AH262" i="2"/>
  <c r="AJ262" i="2"/>
  <c r="AK262" i="2"/>
  <c r="AL262" i="2"/>
  <c r="AN262" i="2"/>
  <c r="AO262" i="2"/>
  <c r="AP262" i="2"/>
  <c r="AR262" i="2"/>
  <c r="AS262" i="2"/>
  <c r="AT262" i="2"/>
  <c r="P338" i="2"/>
  <c r="Q338" i="2"/>
  <c r="R338" i="2"/>
  <c r="T338" i="2"/>
  <c r="U338" i="2"/>
  <c r="V338" i="2"/>
  <c r="X338" i="2"/>
  <c r="Y338" i="2"/>
  <c r="Z338" i="2"/>
  <c r="AB338" i="2"/>
  <c r="AC338" i="2"/>
  <c r="AD338" i="2"/>
  <c r="AF338" i="2"/>
  <c r="AG338" i="2"/>
  <c r="AH338" i="2"/>
  <c r="AJ338" i="2"/>
  <c r="AK338" i="2"/>
  <c r="AL338" i="2"/>
  <c r="AN338" i="2"/>
  <c r="AO338" i="2"/>
  <c r="AP338" i="2"/>
  <c r="AR338" i="2"/>
  <c r="AS338" i="2"/>
  <c r="AT338" i="2"/>
  <c r="P380" i="2"/>
  <c r="Q380" i="2"/>
  <c r="R380" i="2"/>
  <c r="T380" i="2"/>
  <c r="U380" i="2"/>
  <c r="V380" i="2"/>
  <c r="X380" i="2"/>
  <c r="Y380" i="2"/>
  <c r="Z380" i="2"/>
  <c r="AB380" i="2"/>
  <c r="AC380" i="2"/>
  <c r="AD380" i="2"/>
  <c r="AF380" i="2"/>
  <c r="AG380" i="2"/>
  <c r="AH380" i="2"/>
  <c r="AJ380" i="2"/>
  <c r="AK380" i="2"/>
  <c r="AL380" i="2"/>
  <c r="AN380" i="2"/>
  <c r="AO380" i="2"/>
  <c r="AP380" i="2"/>
  <c r="AR380" i="2"/>
  <c r="AS380" i="2"/>
  <c r="AT380" i="2"/>
  <c r="AQ386" i="2"/>
  <c r="AQ385" i="2"/>
  <c r="AQ384" i="2"/>
  <c r="AQ383" i="2"/>
  <c r="AQ382" i="2"/>
  <c r="AQ381" i="2"/>
  <c r="AM386" i="2"/>
  <c r="AM385" i="2"/>
  <c r="AM384" i="2"/>
  <c r="AM383" i="2"/>
  <c r="AM382" i="2"/>
  <c r="AM381" i="2"/>
  <c r="AI386" i="2"/>
  <c r="AI385" i="2"/>
  <c r="AI384" i="2"/>
  <c r="AI383" i="2"/>
  <c r="AI382" i="2"/>
  <c r="AI381" i="2"/>
  <c r="AE386" i="2"/>
  <c r="AE385" i="2"/>
  <c r="AE384" i="2"/>
  <c r="AE383" i="2"/>
  <c r="AE382" i="2"/>
  <c r="AE381" i="2"/>
  <c r="AA386" i="2"/>
  <c r="AA385" i="2"/>
  <c r="AA384" i="2"/>
  <c r="AA383" i="2"/>
  <c r="AA382" i="2"/>
  <c r="AA381" i="2"/>
  <c r="W386" i="2"/>
  <c r="W385" i="2"/>
  <c r="W384" i="2"/>
  <c r="W383" i="2"/>
  <c r="W382" i="2"/>
  <c r="W381" i="2"/>
  <c r="S386" i="2"/>
  <c r="S385" i="2"/>
  <c r="S384" i="2"/>
  <c r="S383" i="2"/>
  <c r="S382" i="2"/>
  <c r="S381" i="2"/>
  <c r="O386" i="2"/>
  <c r="O385" i="2"/>
  <c r="O384" i="2"/>
  <c r="O383" i="2"/>
  <c r="O382" i="2"/>
  <c r="O381" i="2"/>
  <c r="O264" i="2"/>
  <c r="S264" i="2"/>
  <c r="W264" i="2"/>
  <c r="AA264" i="2"/>
  <c r="AE264" i="2"/>
  <c r="AI264" i="2"/>
  <c r="AM264" i="2"/>
  <c r="AQ264" i="2"/>
  <c r="O265" i="2"/>
  <c r="S265" i="2"/>
  <c r="W265" i="2"/>
  <c r="AA265" i="2"/>
  <c r="AE265" i="2"/>
  <c r="AI265" i="2"/>
  <c r="AM265" i="2"/>
  <c r="AQ265" i="2"/>
  <c r="O266" i="2"/>
  <c r="S266" i="2"/>
  <c r="W266" i="2"/>
  <c r="AA266" i="2"/>
  <c r="AE266" i="2"/>
  <c r="AI266" i="2"/>
  <c r="AM266" i="2"/>
  <c r="AQ266" i="2"/>
  <c r="O267" i="2"/>
  <c r="S267" i="2"/>
  <c r="W267" i="2"/>
  <c r="AA267" i="2"/>
  <c r="AE267" i="2"/>
  <c r="AI267" i="2"/>
  <c r="AM267" i="2"/>
  <c r="AQ267" i="2"/>
  <c r="O268" i="2"/>
  <c r="S268" i="2"/>
  <c r="W268" i="2"/>
  <c r="AA268" i="2"/>
  <c r="AE268" i="2"/>
  <c r="AI268" i="2"/>
  <c r="AM268" i="2"/>
  <c r="AQ268" i="2"/>
  <c r="O269" i="2"/>
  <c r="S269" i="2"/>
  <c r="W269" i="2"/>
  <c r="AA269" i="2"/>
  <c r="AE269" i="2"/>
  <c r="AI269" i="2"/>
  <c r="AM269" i="2"/>
  <c r="AQ269" i="2"/>
  <c r="O270" i="2"/>
  <c r="S270" i="2"/>
  <c r="W270" i="2"/>
  <c r="AA270" i="2"/>
  <c r="AE270" i="2"/>
  <c r="AI270" i="2"/>
  <c r="AM270" i="2"/>
  <c r="AQ270" i="2"/>
  <c r="AI170" i="2"/>
  <c r="AI171" i="2"/>
  <c r="AM170" i="2"/>
  <c r="AM171" i="2"/>
  <c r="AQ170" i="2"/>
  <c r="AQ171" i="2"/>
  <c r="W101" i="2"/>
  <c r="AA101" i="2"/>
  <c r="AE101" i="2"/>
  <c r="AI101" i="2"/>
  <c r="AM101" i="2"/>
  <c r="AQ101" i="2"/>
  <c r="S101" i="2"/>
  <c r="O178" i="2"/>
  <c r="S178" i="2"/>
  <c r="W178" i="2"/>
  <c r="AA178" i="2"/>
  <c r="AE178" i="2"/>
  <c r="AI178" i="2"/>
  <c r="AM178" i="2"/>
  <c r="AQ178" i="2"/>
  <c r="P89" i="2"/>
  <c r="Q89" i="2"/>
  <c r="R89" i="2"/>
  <c r="T89" i="2"/>
  <c r="U89" i="2"/>
  <c r="V89" i="2"/>
  <c r="X89" i="2"/>
  <c r="Y89" i="2"/>
  <c r="Z89" i="2"/>
  <c r="AB89" i="2"/>
  <c r="AC89" i="2"/>
  <c r="AD89" i="2"/>
  <c r="AF89" i="2"/>
  <c r="AG89" i="2"/>
  <c r="AH89" i="2"/>
  <c r="AJ89" i="2"/>
  <c r="AK89" i="2"/>
  <c r="AL89" i="2"/>
  <c r="AN89" i="2"/>
  <c r="AO89" i="2"/>
  <c r="AP89" i="2"/>
  <c r="AR89" i="2"/>
  <c r="AS89" i="2"/>
  <c r="AT89" i="2"/>
  <c r="AQ92" i="2"/>
  <c r="AQ91" i="2"/>
  <c r="AM92" i="2"/>
  <c r="AM91" i="2"/>
  <c r="AI92" i="2"/>
  <c r="AI91" i="2"/>
  <c r="AE92" i="2"/>
  <c r="AE91" i="2"/>
  <c r="AA92" i="2"/>
  <c r="AA91" i="2"/>
  <c r="W92" i="2"/>
  <c r="W91" i="2"/>
  <c r="S92" i="2"/>
  <c r="S91" i="2"/>
  <c r="O92" i="2"/>
  <c r="O91" i="2"/>
  <c r="P84" i="2"/>
  <c r="Q84" i="2"/>
  <c r="R84" i="2"/>
  <c r="T84" i="2"/>
  <c r="U84" i="2"/>
  <c r="V84" i="2"/>
  <c r="X84" i="2"/>
  <c r="Y84" i="2"/>
  <c r="Z84" i="2"/>
  <c r="AB84" i="2"/>
  <c r="AC84" i="2"/>
  <c r="AD84" i="2"/>
  <c r="AF84" i="2"/>
  <c r="AG84" i="2"/>
  <c r="AH84" i="2"/>
  <c r="AJ84" i="2"/>
  <c r="AK84" i="2"/>
  <c r="AL84" i="2"/>
  <c r="AN84" i="2"/>
  <c r="AO84" i="2"/>
  <c r="AP84" i="2"/>
  <c r="AR84" i="2"/>
  <c r="AS84" i="2"/>
  <c r="AT84" i="2"/>
  <c r="P78" i="2"/>
  <c r="Q78" i="2"/>
  <c r="R78" i="2"/>
  <c r="T78" i="2"/>
  <c r="U78" i="2"/>
  <c r="V78" i="2"/>
  <c r="X78" i="2"/>
  <c r="Y78" i="2"/>
  <c r="Z78" i="2"/>
  <c r="AB78" i="2"/>
  <c r="AC78" i="2"/>
  <c r="AD78" i="2"/>
  <c r="AF78" i="2"/>
  <c r="AG78" i="2"/>
  <c r="AH78" i="2"/>
  <c r="AJ78" i="2"/>
  <c r="AK78" i="2"/>
  <c r="AL78" i="2"/>
  <c r="AN78" i="2"/>
  <c r="AO78" i="2"/>
  <c r="AP78" i="2"/>
  <c r="AR78" i="2"/>
  <c r="AS78" i="2"/>
  <c r="AT78" i="2"/>
  <c r="O88" i="2"/>
  <c r="S88" i="2"/>
  <c r="W88" i="2"/>
  <c r="AA88" i="2"/>
  <c r="AE88" i="2"/>
  <c r="AI88" i="2"/>
  <c r="AM88" i="2"/>
  <c r="AQ88" i="2"/>
  <c r="AQ79" i="2"/>
  <c r="AM79" i="2"/>
  <c r="AI79" i="2"/>
  <c r="AE79" i="2"/>
  <c r="AA79" i="2"/>
  <c r="W79" i="2"/>
  <c r="S79" i="2"/>
  <c r="O79" i="2"/>
  <c r="P32" i="2"/>
  <c r="Q32" i="2"/>
  <c r="R32" i="2"/>
  <c r="T32" i="2"/>
  <c r="U32" i="2"/>
  <c r="V32" i="2"/>
  <c r="X32" i="2"/>
  <c r="Y32" i="2"/>
  <c r="Z32" i="2"/>
  <c r="AB32" i="2"/>
  <c r="AC32" i="2"/>
  <c r="AD32" i="2"/>
  <c r="AF32" i="2"/>
  <c r="AG32" i="2"/>
  <c r="AH32" i="2"/>
  <c r="AJ32" i="2"/>
  <c r="AK32" i="2"/>
  <c r="AL32" i="2"/>
  <c r="AN32" i="2"/>
  <c r="AO32" i="2"/>
  <c r="AP32" i="2"/>
  <c r="AR32" i="2"/>
  <c r="AS32" i="2"/>
  <c r="AT32" i="2"/>
  <c r="P73" i="2"/>
  <c r="Q73" i="2"/>
  <c r="R73" i="2"/>
  <c r="T73" i="2"/>
  <c r="U73" i="2"/>
  <c r="V73" i="2"/>
  <c r="X73" i="2"/>
  <c r="Y73" i="2"/>
  <c r="Z73" i="2"/>
  <c r="AB73" i="2"/>
  <c r="AC73" i="2"/>
  <c r="AD73" i="2"/>
  <c r="AF73" i="2"/>
  <c r="AG73" i="2"/>
  <c r="AH73" i="2"/>
  <c r="AJ73" i="2"/>
  <c r="AK73" i="2"/>
  <c r="AL73" i="2"/>
  <c r="AN73" i="2"/>
  <c r="AO73" i="2"/>
  <c r="AP73" i="2"/>
  <c r="AR73" i="2"/>
  <c r="AS73" i="2"/>
  <c r="AT73" i="2"/>
  <c r="AQ35" i="2"/>
  <c r="AQ34" i="2"/>
  <c r="AQ33" i="2"/>
  <c r="AM35" i="2"/>
  <c r="AM34" i="2"/>
  <c r="AM33" i="2"/>
  <c r="AI35" i="2"/>
  <c r="AI34" i="2"/>
  <c r="AI33" i="2"/>
  <c r="AE35" i="2"/>
  <c r="AE34" i="2"/>
  <c r="AE33" i="2"/>
  <c r="AA35" i="2"/>
  <c r="AA34" i="2"/>
  <c r="AA33" i="2"/>
  <c r="S35" i="2"/>
  <c r="S34" i="2"/>
  <c r="S33" i="2"/>
  <c r="AX386" i="2"/>
  <c r="AW386" i="2"/>
  <c r="AV386" i="2"/>
  <c r="AX385" i="2"/>
  <c r="AW385" i="2"/>
  <c r="AV385" i="2"/>
  <c r="AX384" i="2"/>
  <c r="AW384" i="2"/>
  <c r="AV384" i="2"/>
  <c r="AX383" i="2"/>
  <c r="AW383" i="2"/>
  <c r="AV383" i="2"/>
  <c r="AX382" i="2"/>
  <c r="AW382" i="2"/>
  <c r="AV382" i="2"/>
  <c r="AX381" i="2"/>
  <c r="AW381" i="2"/>
  <c r="AV381" i="2"/>
  <c r="AV264" i="2"/>
  <c r="AW264" i="2"/>
  <c r="AX264" i="2"/>
  <c r="AV265" i="2"/>
  <c r="AW265" i="2"/>
  <c r="AX265" i="2"/>
  <c r="AV266" i="2"/>
  <c r="AW266" i="2"/>
  <c r="AX266" i="2"/>
  <c r="AV267" i="2"/>
  <c r="AW267" i="2"/>
  <c r="AX267" i="2"/>
  <c r="AV268" i="2"/>
  <c r="AW268" i="2"/>
  <c r="AX268" i="2"/>
  <c r="AV269" i="2"/>
  <c r="AW269" i="2"/>
  <c r="AX269" i="2"/>
  <c r="AV270" i="2"/>
  <c r="AW270" i="2"/>
  <c r="AX270" i="2"/>
  <c r="AV178" i="2"/>
  <c r="AW178" i="2"/>
  <c r="AX178" i="2"/>
  <c r="AW170" i="2"/>
  <c r="AX170" i="2"/>
  <c r="AV171" i="2"/>
  <c r="AW171" i="2"/>
  <c r="AX171" i="2"/>
  <c r="AX101" i="2"/>
  <c r="AW101" i="2"/>
  <c r="AV101" i="2"/>
  <c r="AX92" i="2"/>
  <c r="AW92" i="2"/>
  <c r="AV92" i="2"/>
  <c r="AX91" i="2"/>
  <c r="AW91" i="2"/>
  <c r="AV91" i="2"/>
  <c r="AX88" i="2"/>
  <c r="AW88" i="2"/>
  <c r="AV88" i="2"/>
  <c r="AX79" i="2"/>
  <c r="AW79" i="2"/>
  <c r="AV79" i="2"/>
  <c r="AX35" i="2"/>
  <c r="AW35" i="2"/>
  <c r="AV35" i="2"/>
  <c r="AX34" i="2"/>
  <c r="AW34" i="2"/>
  <c r="AX33" i="2"/>
  <c r="AW33" i="2"/>
  <c r="AV33" i="2"/>
  <c r="P28" i="2"/>
  <c r="Q28" i="2"/>
  <c r="R28" i="2"/>
  <c r="T28" i="2"/>
  <c r="U28" i="2"/>
  <c r="V28" i="2"/>
  <c r="X28" i="2"/>
  <c r="Y28" i="2"/>
  <c r="Z28" i="2"/>
  <c r="AB28" i="2"/>
  <c r="AC28" i="2"/>
  <c r="AD28" i="2"/>
  <c r="AF28" i="2"/>
  <c r="AG28" i="2"/>
  <c r="AH28" i="2"/>
  <c r="AJ28" i="2"/>
  <c r="AK28" i="2"/>
  <c r="AL28" i="2"/>
  <c r="AN28" i="2"/>
  <c r="AO28" i="2"/>
  <c r="AP28" i="2"/>
  <c r="AR28" i="2"/>
  <c r="AS28" i="2"/>
  <c r="AT28" i="2"/>
  <c r="P10" i="2"/>
  <c r="Q10" i="2"/>
  <c r="R10" i="2"/>
  <c r="T10" i="2"/>
  <c r="U10" i="2"/>
  <c r="V10" i="2"/>
  <c r="X10" i="2"/>
  <c r="Y10" i="2"/>
  <c r="Z10" i="2"/>
  <c r="AB10" i="2"/>
  <c r="AC10" i="2"/>
  <c r="AD10" i="2"/>
  <c r="AF10" i="2"/>
  <c r="AG10" i="2"/>
  <c r="AH10" i="2"/>
  <c r="AJ10" i="2"/>
  <c r="AK10" i="2"/>
  <c r="AL10" i="2"/>
  <c r="AN10" i="2"/>
  <c r="AO10" i="2"/>
  <c r="AP10" i="2"/>
  <c r="AR10" i="2"/>
  <c r="AS10" i="2"/>
  <c r="AT10" i="2"/>
  <c r="P327" i="2"/>
  <c r="Q327" i="2"/>
  <c r="R327" i="2"/>
  <c r="T327" i="2"/>
  <c r="U327" i="2"/>
  <c r="V327" i="2"/>
  <c r="X327" i="2"/>
  <c r="Y327" i="2"/>
  <c r="Z327" i="2"/>
  <c r="AB327" i="2"/>
  <c r="AC327" i="2"/>
  <c r="AD327" i="2"/>
  <c r="AF327" i="2"/>
  <c r="AG327" i="2"/>
  <c r="AH327" i="2"/>
  <c r="AJ327" i="2"/>
  <c r="AK327" i="2"/>
  <c r="AL327" i="2"/>
  <c r="AN327" i="2"/>
  <c r="AO327" i="2"/>
  <c r="AP327" i="2"/>
  <c r="AR327" i="2"/>
  <c r="AS327" i="2"/>
  <c r="AT327" i="2"/>
  <c r="T169" i="2"/>
  <c r="T170" i="2" s="1"/>
  <c r="AV170" i="2" s="1"/>
  <c r="AU384" i="2" l="1"/>
  <c r="AB337" i="2"/>
  <c r="AB27" i="2"/>
  <c r="Y27" i="2"/>
  <c r="X337" i="2"/>
  <c r="V337" i="2"/>
  <c r="S338" i="2"/>
  <c r="P337" i="2"/>
  <c r="AM380" i="2"/>
  <c r="AM338" i="2"/>
  <c r="Q77" i="2"/>
  <c r="AT337" i="2"/>
  <c r="AS337" i="2"/>
  <c r="R337" i="2"/>
  <c r="AR337" i="2"/>
  <c r="W380" i="2"/>
  <c r="AU385" i="2"/>
  <c r="AG77" i="2"/>
  <c r="AM73" i="2"/>
  <c r="AH27" i="2"/>
  <c r="AT27" i="2"/>
  <c r="AR27" i="2"/>
  <c r="AI73" i="2"/>
  <c r="AU171" i="2"/>
  <c r="AE73" i="2"/>
  <c r="AU79" i="2"/>
  <c r="AM32" i="2"/>
  <c r="AG27" i="2"/>
  <c r="AU35" i="2"/>
  <c r="R77" i="2"/>
  <c r="AI380" i="2"/>
  <c r="P77" i="2"/>
  <c r="AF27" i="2"/>
  <c r="AD27" i="2"/>
  <c r="O338" i="2"/>
  <c r="AU101" i="2"/>
  <c r="S32" i="2"/>
  <c r="AE32" i="2"/>
  <c r="Z27" i="2"/>
  <c r="W338" i="2"/>
  <c r="Q337" i="2"/>
  <c r="O32" i="2"/>
  <c r="AF337" i="2"/>
  <c r="AI32" i="2"/>
  <c r="P27" i="2"/>
  <c r="AQ380" i="2"/>
  <c r="AD337" i="2"/>
  <c r="AL337" i="2"/>
  <c r="O10" i="2"/>
  <c r="R27" i="2"/>
  <c r="AC337" i="2"/>
  <c r="AU383" i="2"/>
  <c r="AQ338" i="2"/>
  <c r="AE380" i="2"/>
  <c r="AE338" i="2"/>
  <c r="Z337" i="2"/>
  <c r="AH337" i="2"/>
  <c r="S380" i="2"/>
  <c r="Y337" i="2"/>
  <c r="AG337" i="2"/>
  <c r="X27" i="2"/>
  <c r="AI338" i="2"/>
  <c r="O380" i="2"/>
  <c r="V27" i="2"/>
  <c r="AS27" i="2"/>
  <c r="X77" i="2"/>
  <c r="AX338" i="2"/>
  <c r="AW380" i="2"/>
  <c r="AP27" i="2"/>
  <c r="AU91" i="2"/>
  <c r="AX380" i="2"/>
  <c r="W32" i="2"/>
  <c r="AQ32" i="2"/>
  <c r="AO27" i="2"/>
  <c r="AQ84" i="2"/>
  <c r="W84" i="2"/>
  <c r="Q27" i="2"/>
  <c r="AU382" i="2"/>
  <c r="AN27" i="2"/>
  <c r="AK337" i="2"/>
  <c r="AJ337" i="2"/>
  <c r="AU386" i="2"/>
  <c r="AW338" i="2"/>
  <c r="AA32" i="2"/>
  <c r="W28" i="2"/>
  <c r="AK27" i="2"/>
  <c r="AV32" i="2"/>
  <c r="AA338" i="2"/>
  <c r="U337" i="2"/>
  <c r="U27" i="2"/>
  <c r="AJ27" i="2"/>
  <c r="AW32" i="2"/>
  <c r="AU267" i="2"/>
  <c r="T337" i="2"/>
  <c r="AP337" i="2"/>
  <c r="AU178" i="2"/>
  <c r="AO337" i="2"/>
  <c r="AV380" i="2"/>
  <c r="AU33" i="2"/>
  <c r="AU170" i="2"/>
  <c r="AE10" i="2"/>
  <c r="AU266" i="2"/>
  <c r="AN337" i="2"/>
  <c r="T27" i="2"/>
  <c r="AL27" i="2"/>
  <c r="AC27" i="2"/>
  <c r="AA380" i="2"/>
  <c r="AU92" i="2"/>
  <c r="AC77" i="2"/>
  <c r="AD77" i="2"/>
  <c r="AU88" i="2"/>
  <c r="Z77" i="2"/>
  <c r="AE84" i="2"/>
  <c r="Y77" i="2"/>
  <c r="S89" i="2"/>
  <c r="AM89" i="2"/>
  <c r="AU268" i="2"/>
  <c r="AU265" i="2"/>
  <c r="AU264" i="2"/>
  <c r="AU270" i="2"/>
  <c r="AU269" i="2"/>
  <c r="AU381" i="2"/>
  <c r="AV338" i="2"/>
  <c r="AM84" i="2"/>
  <c r="S84" i="2"/>
  <c r="AE89" i="2"/>
  <c r="S78" i="2"/>
  <c r="V77" i="2"/>
  <c r="AT77" i="2"/>
  <c r="U77" i="2"/>
  <c r="AS77" i="2"/>
  <c r="T77" i="2"/>
  <c r="AQ78" i="2"/>
  <c r="AL77" i="2"/>
  <c r="AR77" i="2"/>
  <c r="O78" i="2"/>
  <c r="AK77" i="2"/>
  <c r="AP77" i="2"/>
  <c r="AO77" i="2"/>
  <c r="AI78" i="2"/>
  <c r="AX84" i="2"/>
  <c r="W78" i="2"/>
  <c r="AH77" i="2"/>
  <c r="AN77" i="2"/>
  <c r="O89" i="2"/>
  <c r="AW89" i="2"/>
  <c r="AX89" i="2"/>
  <c r="AA89" i="2"/>
  <c r="AV84" i="2"/>
  <c r="AI84" i="2"/>
  <c r="AA84" i="2"/>
  <c r="W89" i="2"/>
  <c r="AQ89" i="2"/>
  <c r="AW78" i="2"/>
  <c r="AX78" i="2"/>
  <c r="AV89" i="2"/>
  <c r="O84" i="2"/>
  <c r="AB77" i="2"/>
  <c r="AA78" i="2"/>
  <c r="AJ77" i="2"/>
  <c r="AE78" i="2"/>
  <c r="AI89" i="2"/>
  <c r="AM78" i="2"/>
  <c r="AF77" i="2"/>
  <c r="AW84" i="2"/>
  <c r="AV78" i="2"/>
  <c r="AX32" i="2"/>
  <c r="W73" i="2"/>
  <c r="AQ28" i="2"/>
  <c r="AA73" i="2"/>
  <c r="AW73" i="2"/>
  <c r="AX73" i="2"/>
  <c r="AU34" i="2"/>
  <c r="AQ73" i="2"/>
  <c r="O73" i="2"/>
  <c r="W10" i="2"/>
  <c r="S10" i="2"/>
  <c r="AW10" i="2"/>
  <c r="AX10" i="2"/>
  <c r="AQ10" i="2"/>
  <c r="AM10" i="2"/>
  <c r="AA10" i="2"/>
  <c r="AI10" i="2"/>
  <c r="S73" i="2"/>
  <c r="O28" i="2"/>
  <c r="AE28" i="2"/>
  <c r="AM28" i="2"/>
  <c r="AI28" i="2"/>
  <c r="S28" i="2"/>
  <c r="AW28" i="2"/>
  <c r="AA28" i="2"/>
  <c r="AX28" i="2"/>
  <c r="AV73" i="2"/>
  <c r="AV28" i="2"/>
  <c r="AV10" i="2"/>
  <c r="AE170" i="2"/>
  <c r="AE171" i="2"/>
  <c r="AA170" i="2"/>
  <c r="AA171" i="2"/>
  <c r="W170" i="2"/>
  <c r="W171" i="2"/>
  <c r="S170" i="2"/>
  <c r="S171" i="2"/>
  <c r="AV152" i="2"/>
  <c r="AW152" i="2"/>
  <c r="AX152" i="2"/>
  <c r="AQ152" i="2"/>
  <c r="AM152" i="2"/>
  <c r="AI152" i="2"/>
  <c r="AE152" i="2"/>
  <c r="AA152" i="2"/>
  <c r="W152" i="2"/>
  <c r="S152" i="2"/>
  <c r="P225" i="2"/>
  <c r="Q225" i="2"/>
  <c r="R225" i="2"/>
  <c r="T225" i="2"/>
  <c r="U225" i="2"/>
  <c r="V225" i="2"/>
  <c r="X225" i="2"/>
  <c r="Y225" i="2"/>
  <c r="Z225" i="2"/>
  <c r="AB225" i="2"/>
  <c r="AC225" i="2"/>
  <c r="AD225" i="2"/>
  <c r="AF225" i="2"/>
  <c r="AG225" i="2"/>
  <c r="AH225" i="2"/>
  <c r="AJ225" i="2"/>
  <c r="AK225" i="2"/>
  <c r="AL225" i="2"/>
  <c r="AN225" i="2"/>
  <c r="AO225" i="2"/>
  <c r="AP225" i="2"/>
  <c r="AR225" i="2"/>
  <c r="AS225" i="2"/>
  <c r="AT225" i="2"/>
  <c r="Q176" i="2"/>
  <c r="R176" i="2"/>
  <c r="T176" i="2"/>
  <c r="U176" i="2"/>
  <c r="V176" i="2"/>
  <c r="X176" i="2"/>
  <c r="Y176" i="2"/>
  <c r="Z176" i="2"/>
  <c r="AB176" i="2"/>
  <c r="AC176" i="2"/>
  <c r="AD176" i="2"/>
  <c r="AF176" i="2"/>
  <c r="AG176" i="2"/>
  <c r="AH176" i="2"/>
  <c r="AJ176" i="2"/>
  <c r="AK176" i="2"/>
  <c r="AL176" i="2"/>
  <c r="AN176" i="2"/>
  <c r="AO176" i="2"/>
  <c r="AP176" i="2"/>
  <c r="AR176" i="2"/>
  <c r="AS176" i="2"/>
  <c r="AT176" i="2"/>
  <c r="P176" i="2"/>
  <c r="Q168" i="2"/>
  <c r="R168" i="2"/>
  <c r="T168" i="2"/>
  <c r="U168" i="2"/>
  <c r="V168" i="2"/>
  <c r="X168" i="2"/>
  <c r="Y168" i="2"/>
  <c r="Z168" i="2"/>
  <c r="AB168" i="2"/>
  <c r="AC168" i="2"/>
  <c r="AD168" i="2"/>
  <c r="AF168" i="2"/>
  <c r="AG168" i="2"/>
  <c r="AH168" i="2"/>
  <c r="AJ168" i="2"/>
  <c r="AK168" i="2"/>
  <c r="AL168" i="2"/>
  <c r="AN168" i="2"/>
  <c r="AO168" i="2"/>
  <c r="AP168" i="2"/>
  <c r="AR168" i="2"/>
  <c r="AS168" i="2"/>
  <c r="AT168" i="2"/>
  <c r="P168" i="2"/>
  <c r="AF150" i="2"/>
  <c r="AG150" i="2"/>
  <c r="AH150" i="2"/>
  <c r="AJ150" i="2"/>
  <c r="AK150" i="2"/>
  <c r="AL150" i="2"/>
  <c r="AN150" i="2"/>
  <c r="AO150" i="2"/>
  <c r="AP150" i="2"/>
  <c r="AR150" i="2"/>
  <c r="AS150" i="2"/>
  <c r="AT150" i="2"/>
  <c r="AC150" i="2"/>
  <c r="AD150" i="2"/>
  <c r="AB150" i="2"/>
  <c r="Y150" i="2"/>
  <c r="Z150" i="2"/>
  <c r="X150" i="2"/>
  <c r="U150" i="2"/>
  <c r="V150" i="2"/>
  <c r="T150" i="2"/>
  <c r="Q150" i="2"/>
  <c r="R150" i="2"/>
  <c r="P150" i="2"/>
  <c r="R221" i="2"/>
  <c r="Q221" i="2"/>
  <c r="P221" i="2"/>
  <c r="V221" i="2"/>
  <c r="U221" i="2"/>
  <c r="T221" i="2"/>
  <c r="Z221" i="2"/>
  <c r="Y221" i="2"/>
  <c r="X221" i="2"/>
  <c r="AD221" i="2"/>
  <c r="AC221" i="2"/>
  <c r="AB221" i="2"/>
  <c r="AH221" i="2"/>
  <c r="AG221" i="2"/>
  <c r="AF221" i="2"/>
  <c r="AT221" i="2"/>
  <c r="AS221" i="2"/>
  <c r="AR221" i="2"/>
  <c r="AP221" i="2"/>
  <c r="AO221" i="2"/>
  <c r="AN221" i="2"/>
  <c r="AK221" i="2"/>
  <c r="AL221" i="2"/>
  <c r="AJ221" i="2"/>
  <c r="AV151" i="2"/>
  <c r="AW151" i="2"/>
  <c r="AX151" i="2"/>
  <c r="AV169" i="2"/>
  <c r="AW169" i="2"/>
  <c r="AX169" i="2"/>
  <c r="AV177" i="2"/>
  <c r="AW177" i="2"/>
  <c r="AX177" i="2"/>
  <c r="AV222" i="2"/>
  <c r="AW222" i="2"/>
  <c r="AX222" i="2"/>
  <c r="AV263" i="2"/>
  <c r="AW263" i="2"/>
  <c r="AX263" i="2"/>
  <c r="AV328" i="2"/>
  <c r="AW328" i="2"/>
  <c r="AX328" i="2"/>
  <c r="AV329" i="2"/>
  <c r="AW329" i="2"/>
  <c r="AX329" i="2"/>
  <c r="AV330" i="2"/>
  <c r="AW330" i="2"/>
  <c r="AX330" i="2"/>
  <c r="AV331" i="2"/>
  <c r="AW331" i="2"/>
  <c r="AX331" i="2"/>
  <c r="AV332" i="2"/>
  <c r="AW332" i="2"/>
  <c r="AX332" i="2"/>
  <c r="AQ151" i="2"/>
  <c r="AQ169" i="2"/>
  <c r="AQ177" i="2"/>
  <c r="AQ222" i="2"/>
  <c r="AQ263" i="2"/>
  <c r="AQ328" i="2"/>
  <c r="AQ329" i="2"/>
  <c r="AQ330" i="2"/>
  <c r="AQ331" i="2"/>
  <c r="AQ332" i="2"/>
  <c r="AM151" i="2"/>
  <c r="AM169" i="2"/>
  <c r="AM177" i="2"/>
  <c r="AM222" i="2"/>
  <c r="AM263" i="2"/>
  <c r="AM328" i="2"/>
  <c r="AM329" i="2"/>
  <c r="AM330" i="2"/>
  <c r="AM331" i="2"/>
  <c r="AM332" i="2"/>
  <c r="AI151" i="2"/>
  <c r="AI169" i="2"/>
  <c r="AI177" i="2"/>
  <c r="AI222" i="2"/>
  <c r="AI263" i="2"/>
  <c r="AI328" i="2"/>
  <c r="AI329" i="2"/>
  <c r="AI330" i="2"/>
  <c r="AI331" i="2"/>
  <c r="AI332" i="2"/>
  <c r="AE151" i="2"/>
  <c r="AE169" i="2"/>
  <c r="AE177" i="2"/>
  <c r="AE222" i="2"/>
  <c r="AE263" i="2"/>
  <c r="AE328" i="2"/>
  <c r="AE329" i="2"/>
  <c r="AE330" i="2"/>
  <c r="AE331" i="2"/>
  <c r="AE332" i="2"/>
  <c r="AA151" i="2"/>
  <c r="AA169" i="2"/>
  <c r="AA177" i="2"/>
  <c r="AA222" i="2"/>
  <c r="AA263" i="2"/>
  <c r="AA328" i="2"/>
  <c r="AA329" i="2"/>
  <c r="AA330" i="2"/>
  <c r="AA331" i="2"/>
  <c r="AA332" i="2"/>
  <c r="W151" i="2"/>
  <c r="W169" i="2"/>
  <c r="W177" i="2"/>
  <c r="W222" i="2"/>
  <c r="W263" i="2"/>
  <c r="W328" i="2"/>
  <c r="W329" i="2"/>
  <c r="W330" i="2"/>
  <c r="W331" i="2"/>
  <c r="W332" i="2"/>
  <c r="S151" i="2"/>
  <c r="S169" i="2"/>
  <c r="S177" i="2"/>
  <c r="S222" i="2"/>
  <c r="S263" i="2"/>
  <c r="S328" i="2"/>
  <c r="S329" i="2"/>
  <c r="S330" i="2"/>
  <c r="S331" i="2"/>
  <c r="S332" i="2"/>
  <c r="O177" i="2"/>
  <c r="O222" i="2"/>
  <c r="O263" i="2"/>
  <c r="O328" i="2"/>
  <c r="O329" i="2"/>
  <c r="O330" i="2"/>
  <c r="O331" i="2"/>
  <c r="O332" i="2"/>
  <c r="AN93" i="2" l="1"/>
  <c r="AN9" i="2" s="1"/>
  <c r="AC93" i="2"/>
  <c r="AC9" i="2" s="1"/>
  <c r="R93" i="2"/>
  <c r="R9" i="2" s="1"/>
  <c r="AL93" i="2"/>
  <c r="AL9" i="2" s="1"/>
  <c r="AK93" i="2"/>
  <c r="AK9" i="2" s="1"/>
  <c r="AT93" i="2"/>
  <c r="AT9" i="2" s="1"/>
  <c r="AJ93" i="2"/>
  <c r="AJ9" i="2" s="1"/>
  <c r="AB93" i="2"/>
  <c r="AB9" i="2" s="1"/>
  <c r="Q93" i="2"/>
  <c r="Q9" i="2" s="1"/>
  <c r="P93" i="2"/>
  <c r="P9" i="2" s="1"/>
  <c r="Z93" i="2"/>
  <c r="Z9" i="2" s="1"/>
  <c r="Y93" i="2"/>
  <c r="Y9" i="2" s="1"/>
  <c r="AS93" i="2"/>
  <c r="AS9" i="2" s="1"/>
  <c r="AH93" i="2"/>
  <c r="AH9" i="2" s="1"/>
  <c r="X93" i="2"/>
  <c r="X9" i="2" s="1"/>
  <c r="AR93" i="2"/>
  <c r="AR9" i="2" s="1"/>
  <c r="AG93" i="2"/>
  <c r="AG9" i="2" s="1"/>
  <c r="V93" i="2"/>
  <c r="V9" i="2" s="1"/>
  <c r="AP93" i="2"/>
  <c r="AP9" i="2" s="1"/>
  <c r="AF93" i="2"/>
  <c r="AF9" i="2" s="1"/>
  <c r="U93" i="2"/>
  <c r="U9" i="2" s="1"/>
  <c r="AO93" i="2"/>
  <c r="AO9" i="2" s="1"/>
  <c r="AD93" i="2"/>
  <c r="AD9" i="2" s="1"/>
  <c r="T93" i="2"/>
  <c r="T9" i="2" s="1"/>
  <c r="AE337" i="2"/>
  <c r="AM337" i="2"/>
  <c r="S337" i="2"/>
  <c r="AW337" i="2"/>
  <c r="AV337" i="2"/>
  <c r="W337" i="2"/>
  <c r="AQ337" i="2"/>
  <c r="AM27" i="2"/>
  <c r="AV27" i="2"/>
  <c r="AE77" i="2"/>
  <c r="AE27" i="2"/>
  <c r="AU73" i="2"/>
  <c r="S27" i="2"/>
  <c r="AW27" i="2"/>
  <c r="AU10" i="2"/>
  <c r="AX337" i="2"/>
  <c r="O337" i="2"/>
  <c r="AI337" i="2"/>
  <c r="AI27" i="2"/>
  <c r="AA27" i="2"/>
  <c r="AA337" i="2"/>
  <c r="AU338" i="2"/>
  <c r="AU28" i="2"/>
  <c r="AU32" i="2"/>
  <c r="AU78" i="2"/>
  <c r="AM77" i="2"/>
  <c r="W27" i="2"/>
  <c r="AQ77" i="2"/>
  <c r="W77" i="2"/>
  <c r="AU380" i="2"/>
  <c r="AX27" i="2"/>
  <c r="O77" i="2"/>
  <c r="S77" i="2"/>
  <c r="O262" i="2"/>
  <c r="AX262" i="2"/>
  <c r="AW262" i="2"/>
  <c r="AA262" i="2"/>
  <c r="AV262" i="2"/>
  <c r="W262" i="2"/>
  <c r="AM262" i="2"/>
  <c r="AW327" i="2"/>
  <c r="AX327" i="2"/>
  <c r="W327" i="2"/>
  <c r="AI262" i="2"/>
  <c r="AQ327" i="2"/>
  <c r="S262" i="2"/>
  <c r="AQ262" i="2"/>
  <c r="AE262" i="2"/>
  <c r="AU89" i="2"/>
  <c r="AA77" i="2"/>
  <c r="AV77" i="2"/>
  <c r="AW77" i="2"/>
  <c r="AX77" i="2"/>
  <c r="AI77" i="2"/>
  <c r="AU84" i="2"/>
  <c r="O27" i="2"/>
  <c r="AQ27" i="2"/>
  <c r="S221" i="2"/>
  <c r="AA327" i="2"/>
  <c r="AI327" i="2"/>
  <c r="AM327" i="2"/>
  <c r="AE327" i="2"/>
  <c r="O327" i="2"/>
  <c r="S327" i="2"/>
  <c r="AV327" i="2"/>
  <c r="AI221" i="2"/>
  <c r="AA221" i="2"/>
  <c r="S150" i="2"/>
  <c r="AU152" i="2"/>
  <c r="W221" i="2"/>
  <c r="AA150" i="2"/>
  <c r="AM221" i="2"/>
  <c r="AW221" i="2"/>
  <c r="AQ221" i="2"/>
  <c r="AE221" i="2"/>
  <c r="AX225" i="2"/>
  <c r="AV225" i="2"/>
  <c r="AM176" i="2"/>
  <c r="AA168" i="2"/>
  <c r="S225" i="2"/>
  <c r="AE176" i="2"/>
  <c r="AU329" i="2"/>
  <c r="AU222" i="2"/>
  <c r="AX176" i="2"/>
  <c r="AI225" i="2"/>
  <c r="O221" i="2"/>
  <c r="S168" i="2"/>
  <c r="AW176" i="2"/>
  <c r="W176" i="2"/>
  <c r="AQ150" i="2"/>
  <c r="AW225" i="2"/>
  <c r="AM225" i="2"/>
  <c r="AE150" i="2"/>
  <c r="AI168" i="2"/>
  <c r="AA225" i="2"/>
  <c r="O150" i="2"/>
  <c r="AU328" i="2"/>
  <c r="AU169" i="2"/>
  <c r="AX150" i="2"/>
  <c r="AE225" i="2"/>
  <c r="AW150" i="2"/>
  <c r="O176" i="2"/>
  <c r="W225" i="2"/>
  <c r="AI176" i="2"/>
  <c r="S176" i="2"/>
  <c r="AQ168" i="2"/>
  <c r="AW168" i="2"/>
  <c r="AU263" i="2"/>
  <c r="AU177" i="2"/>
  <c r="AU332" i="2"/>
  <c r="AA176" i="2"/>
  <c r="AM150" i="2"/>
  <c r="AM168" i="2"/>
  <c r="AE168" i="2"/>
  <c r="AQ225" i="2"/>
  <c r="AI150" i="2"/>
  <c r="AQ176" i="2"/>
  <c r="O225" i="2"/>
  <c r="W168" i="2"/>
  <c r="AX168" i="2"/>
  <c r="O168" i="2"/>
  <c r="AV168" i="2"/>
  <c r="AU151" i="2"/>
  <c r="AU331" i="2"/>
  <c r="AU330" i="2"/>
  <c r="AV176" i="2"/>
  <c r="AV150" i="2"/>
  <c r="W150" i="2"/>
  <c r="AX221" i="2"/>
  <c r="AV221" i="2"/>
  <c r="AV96" i="2"/>
  <c r="AW96" i="2"/>
  <c r="AX96" i="2"/>
  <c r="AV97" i="2"/>
  <c r="AW97" i="2"/>
  <c r="AX97" i="2"/>
  <c r="AV99" i="2"/>
  <c r="AW99" i="2"/>
  <c r="AX99" i="2"/>
  <c r="AV100" i="2"/>
  <c r="AX100" i="2"/>
  <c r="AV98" i="2"/>
  <c r="AW98" i="2"/>
  <c r="AX98" i="2"/>
  <c r="AV126" i="2"/>
  <c r="AW126" i="2"/>
  <c r="AX126" i="2"/>
  <c r="AV127" i="2"/>
  <c r="AW127" i="2"/>
  <c r="AX127" i="2"/>
  <c r="AV128" i="2"/>
  <c r="AW128" i="2"/>
  <c r="AX128" i="2"/>
  <c r="AV129" i="2"/>
  <c r="AW129" i="2"/>
  <c r="AX129" i="2"/>
  <c r="AW95" i="2"/>
  <c r="AX95" i="2"/>
  <c r="AV95" i="2"/>
  <c r="AQ128" i="2"/>
  <c r="AQ127" i="2"/>
  <c r="AQ126" i="2"/>
  <c r="AQ98" i="2"/>
  <c r="AQ100" i="2"/>
  <c r="AQ99" i="2"/>
  <c r="AQ97" i="2"/>
  <c r="AQ96" i="2"/>
  <c r="AQ95" i="2"/>
  <c r="AM128" i="2"/>
  <c r="AM127" i="2"/>
  <c r="AM126" i="2"/>
  <c r="AM98" i="2"/>
  <c r="AM100" i="2"/>
  <c r="AM99" i="2"/>
  <c r="AM97" i="2"/>
  <c r="AM96" i="2"/>
  <c r="AM95" i="2"/>
  <c r="AI128" i="2"/>
  <c r="AI127" i="2"/>
  <c r="AI126" i="2"/>
  <c r="AI98" i="2"/>
  <c r="AI100" i="2"/>
  <c r="AI99" i="2"/>
  <c r="AI97" i="2"/>
  <c r="AI96" i="2"/>
  <c r="AI95" i="2"/>
  <c r="AE128" i="2"/>
  <c r="AE127" i="2"/>
  <c r="AE126" i="2"/>
  <c r="AE98" i="2"/>
  <c r="AE100" i="2"/>
  <c r="AE99" i="2"/>
  <c r="AE97" i="2"/>
  <c r="AE96" i="2"/>
  <c r="AE95" i="2"/>
  <c r="AA128" i="2"/>
  <c r="AA127" i="2"/>
  <c r="AA126" i="2"/>
  <c r="AA98" i="2"/>
  <c r="AA100" i="2"/>
  <c r="AA99" i="2"/>
  <c r="AA97" i="2"/>
  <c r="AA96" i="2"/>
  <c r="AA95" i="2"/>
  <c r="W128" i="2"/>
  <c r="W127" i="2"/>
  <c r="W126" i="2"/>
  <c r="W98" i="2"/>
  <c r="W100" i="2"/>
  <c r="W99" i="2"/>
  <c r="W97" i="2"/>
  <c r="W96" i="2"/>
  <c r="W95" i="2"/>
  <c r="S96" i="2"/>
  <c r="S97" i="2"/>
  <c r="S99" i="2"/>
  <c r="S98" i="2"/>
  <c r="S126" i="2"/>
  <c r="S127" i="2"/>
  <c r="S128" i="2"/>
  <c r="S95" i="2"/>
  <c r="O96" i="2"/>
  <c r="O97" i="2"/>
  <c r="O98" i="2"/>
  <c r="O95" i="2"/>
  <c r="O94" i="2" l="1"/>
  <c r="O93" i="2" s="1"/>
  <c r="O9" i="2" s="1"/>
  <c r="AX94" i="2"/>
  <c r="AX93" i="2" s="1"/>
  <c r="AX9" i="2" s="1"/>
  <c r="AI94" i="2"/>
  <c r="AA94" i="2"/>
  <c r="AA93" i="2" s="1"/>
  <c r="AA9" i="2" s="1"/>
  <c r="AQ94" i="2"/>
  <c r="W94" i="2"/>
  <c r="AE94" i="2"/>
  <c r="AM94" i="2"/>
  <c r="AV94" i="2"/>
  <c r="AU337" i="2"/>
  <c r="AU27" i="2"/>
  <c r="AU77" i="2"/>
  <c r="AU262" i="2"/>
  <c r="AU327" i="2"/>
  <c r="AU95" i="2"/>
  <c r="AU221" i="2"/>
  <c r="AU97" i="2"/>
  <c r="AU98" i="2"/>
  <c r="AU129" i="2"/>
  <c r="AW100" i="2"/>
  <c r="AW94" i="2" s="1"/>
  <c r="AW93" i="2" s="1"/>
  <c r="AW9" i="2" s="1"/>
  <c r="AU176" i="2"/>
  <c r="AU127" i="2"/>
  <c r="AU168" i="2"/>
  <c r="AU128" i="2"/>
  <c r="AU99" i="2"/>
  <c r="AU96" i="2"/>
  <c r="AU225" i="2"/>
  <c r="S100" i="2"/>
  <c r="AU150" i="2"/>
  <c r="AU126" i="2"/>
  <c r="AM93" i="2" l="1"/>
  <c r="AM9" i="2" s="1"/>
  <c r="AQ93" i="2"/>
  <c r="AQ9" i="2" s="1"/>
  <c r="W93" i="2"/>
  <c r="W9" i="2" s="1"/>
  <c r="AE93" i="2"/>
  <c r="AE9" i="2" s="1"/>
  <c r="AI93" i="2"/>
  <c r="AI9" i="2" s="1"/>
  <c r="AV93" i="2"/>
  <c r="AV9" i="2" s="1"/>
  <c r="S94" i="2"/>
  <c r="AU100" i="2"/>
  <c r="AU94" i="2" s="1"/>
  <c r="AU93" i="2" s="1"/>
  <c r="AU9" i="2" s="1"/>
  <c r="S93" i="2" l="1"/>
  <c r="S9" i="2" s="1"/>
</calcChain>
</file>

<file path=xl/sharedStrings.xml><?xml version="1.0" encoding="utf-8"?>
<sst xmlns="http://schemas.openxmlformats.org/spreadsheetml/2006/main" count="1602" uniqueCount="601">
  <si>
    <t xml:space="preserve">Приоритетное направление / Мероприятие </t>
  </si>
  <si>
    <t xml:space="preserve">Общественно значимые результаты </t>
  </si>
  <si>
    <t xml:space="preserve">КПЭ </t>
  </si>
  <si>
    <t>Источники финансирования, тыс. руб.:</t>
  </si>
  <si>
    <t xml:space="preserve">Ответственный исполнитель </t>
  </si>
  <si>
    <t>2023 год</t>
  </si>
  <si>
    <t>2024 год</t>
  </si>
  <si>
    <t>2025 год</t>
  </si>
  <si>
    <t>Всего</t>
  </si>
  <si>
    <t>в том числе:</t>
  </si>
  <si>
    <t>федеральный бюджет</t>
  </si>
  <si>
    <t xml:space="preserve">окружной бюджет </t>
  </si>
  <si>
    <t>иные источники</t>
  </si>
  <si>
    <t>окружной бюджет</t>
  </si>
  <si>
    <t>Развитие здравоохранения</t>
  </si>
  <si>
    <t>Развитие образования и науки</t>
  </si>
  <si>
    <t>Развитие культуры</t>
  </si>
  <si>
    <t>Развитие физической культуры и спорта</t>
  </si>
  <si>
    <t>Развитие туризма</t>
  </si>
  <si>
    <t>Жилищное строительство (в том числе переселение из аварийного жилья)</t>
  </si>
  <si>
    <t>Развитие жилищно-коммунального хозяйства</t>
  </si>
  <si>
    <t xml:space="preserve">Социальная защита населения и развитие системы предоставления государственных и муниципальных услуг </t>
  </si>
  <si>
    <t>Раздел II. Поддержка и развитие экономики</t>
  </si>
  <si>
    <t>Развитие добывающей промышленности (цветные металлы, уголь, газ)</t>
  </si>
  <si>
    <t>Развитие традиционных отраслей</t>
  </si>
  <si>
    <t xml:space="preserve"> Поддержка и развитие малого и среднего предпринимательства и иные мероприятия по развитию экономики</t>
  </si>
  <si>
    <t>Раздел III. Развитие инфраструктуры</t>
  </si>
  <si>
    <t>Развитие энергетического комплекса</t>
  </si>
  <si>
    <t>Развитие транспортной инфраструктуры</t>
  </si>
  <si>
    <t>Развитие информационно-телекоммуникационных технологий</t>
  </si>
  <si>
    <t>Охрана окружающей среды и экология</t>
  </si>
  <si>
    <t>Развитие экспортной деятельности</t>
  </si>
  <si>
    <t xml:space="preserve">Раздел I. Приоритетные инвестиционные проекты </t>
  </si>
  <si>
    <t>Раздел IV. Социальная сфера</t>
  </si>
  <si>
    <t>Раздел V. Прочие мероприятия</t>
  </si>
  <si>
    <t>№ п/п</t>
  </si>
  <si>
    <t>2026 год</t>
  </si>
  <si>
    <t>2027 год</t>
  </si>
  <si>
    <t>2028 год</t>
  </si>
  <si>
    <t>2029 год</t>
  </si>
  <si>
    <t>2030 год</t>
  </si>
  <si>
    <t>Всего 2023-2030 годы</t>
  </si>
  <si>
    <t xml:space="preserve">ПЛАН МЕРОПРИЯТИЙ
по реализации Стратегии социально-экономического развития Чукотского автономного округа до 2030 года
</t>
  </si>
  <si>
    <t>Реконструкция здания пристройки под лечебный корпус Чаунской районной больниц- ПИР, СМР с 2021</t>
  </si>
  <si>
    <t xml:space="preserve">Проведение ремонтых работ в медицинских организацях Чукотского автономного округа </t>
  </si>
  <si>
    <t>Реализация проекта государственно-частного партнерства по строительству объекта здравоохранения «Инфекционный корпус в пгт. Угольные Копи»</t>
  </si>
  <si>
    <t>Д З</t>
  </si>
  <si>
    <t>Капитальный ремонт общежития окружной больницы</t>
  </si>
  <si>
    <t>Укрепление материально-технической базы патологоанатомической службы и бюро судебно-медицинской экспертизы</t>
  </si>
  <si>
    <t xml:space="preserve">Ремонт и техническое обслуживание медицинского оборудования </t>
  </si>
  <si>
    <t xml:space="preserve">Мероприятия по укреплению системы охраны и безопасности объектов здравоохранения </t>
  </si>
  <si>
    <t>населенный пункт</t>
  </si>
  <si>
    <t>пгт. Угольные Копи</t>
  </si>
  <si>
    <t>с. Рыткучи</t>
  </si>
  <si>
    <t>с. Анюйск</t>
  </si>
  <si>
    <t>г. Певек</t>
  </si>
  <si>
    <t>г. Анадырь</t>
  </si>
  <si>
    <t xml:space="preserve">Приобретение и установка модульной участковой больницы в с. Рыткучи </t>
  </si>
  <si>
    <t xml:space="preserve">Приобретение и установка модульной врачебной амбулатории в с. Анюйск </t>
  </si>
  <si>
    <t>Приобретение и установка модульных центров культуры и досуга в с. Энмелен</t>
  </si>
  <si>
    <t>Приобретение и установка модульных центров культуры и досуга в с. Сиреники</t>
  </si>
  <si>
    <t>с. Энмелен</t>
  </si>
  <si>
    <t>с. Сиреники</t>
  </si>
  <si>
    <t>Приобретение и установка модульного здания "Центр культуры и досуга в с. Нутэпэльмен"</t>
  </si>
  <si>
    <t>с. Нутепельмен</t>
  </si>
  <si>
    <t>Приобретение оборудования  (вертикальная ферма) для обновления двух действующих теплиц</t>
  </si>
  <si>
    <t>Приобретение скоростного амфибийного катера на воздушной подушке для пассажирских и грузовых перевозок через Анадырский лиман</t>
  </si>
  <si>
    <t>Прочие</t>
  </si>
  <si>
    <t>Строительство бани в с. Кепервеем</t>
  </si>
  <si>
    <t>с. Кепервеем</t>
  </si>
  <si>
    <t>Строительство бани в с. Нутэпэльмен</t>
  </si>
  <si>
    <t>Строительство бани в с. Энмелен</t>
  </si>
  <si>
    <t>с. Омолон</t>
  </si>
  <si>
    <t>Строительство бани в с. Омолон</t>
  </si>
  <si>
    <t>с. Энурмино</t>
  </si>
  <si>
    <t>Строительство бани в с. Энурмино</t>
  </si>
  <si>
    <t xml:space="preserve">Ремонт фасадов двух общеобразовательных учреждений в городе Анадырь </t>
  </si>
  <si>
    <t xml:space="preserve">Ремонт групп  для детей с ограниченными возможностями здоровья детского сада "Аленушка" в поселке  Эгвекинот </t>
  </si>
  <si>
    <t>пгт. Эгвекинот</t>
  </si>
  <si>
    <t>ДСХиП</t>
  </si>
  <si>
    <t>Реконструкция линии 6 кВ Морпорт</t>
  </si>
  <si>
    <t>Строительство инженерных сетей тепловодоснабжения и водоотведения для объектов ИЖС в с. Тавайваам городского округа Анадырь</t>
  </si>
  <si>
    <t>с. Тавайваам</t>
  </si>
  <si>
    <t>СКК</t>
  </si>
  <si>
    <t>Механизм/
инструмент поддержки</t>
  </si>
  <si>
    <t>Реконструкция инженерных сетей тепловодоснабжения и водоотведения для планируемых к строительству МКД по ул. Отке 10, 12, Ленина 28,30 в г. Анадырь</t>
  </si>
  <si>
    <t>Капитальный ремонт сетей тепловодоснабжения и водоотведения по ул. Энергетиков (от ввода в МКД по ул. Энергетиков, 4 до УТ 14.2/7)</t>
  </si>
  <si>
    <t>Единая субсидия</t>
  </si>
  <si>
    <t>Инженерные изыскания и разработка ПСД на обеспечение инженерной инфраструктурой тепловодоснабжения и водоотведения участков ИЖС в с. Тавайваам с подключением существующих объектов к выпуску №1 по ул. Полярная</t>
  </si>
  <si>
    <t>Прокладка 1 контура теплоснабжения от УТ 5/7 до ЦТП -10</t>
  </si>
  <si>
    <t>Модернизация ЦПТ-2</t>
  </si>
  <si>
    <t>Реконструкция выпусков водоотведения ГО Анадырь со строительством канализационный насосных станций в целях приведения стоков хозяйственно-бытовой канализации к месту размещения планируемых очистных сооружений</t>
  </si>
  <si>
    <t>Строительство канализационных очистных сооружений</t>
  </si>
  <si>
    <t>Капитальный ремонт дворовой территорий в границах кварталов № 6/1 в г. Анадырь (ул. Полярная -Южная)</t>
  </si>
  <si>
    <t>Капитальный ремонт дворовых территорий в границах кварталов № 8 в г. Анадырь (ул. Энергетиков 4-10- ул. Отке, 46-54)</t>
  </si>
  <si>
    <t>Капитальный ремонт дворовых территорий в границах кварталов № 10 в г. Анадырь (ул. Строителей 4-10,12-16)</t>
  </si>
  <si>
    <t>Создание гостиницы на 40 номер в п. Угольные Копи</t>
  </si>
  <si>
    <t>ДВ-концессия</t>
  </si>
  <si>
    <t>Строительство спортивного зала пропускной способностью 65 человек в п. Угольные Копи</t>
  </si>
  <si>
    <t>Строительство спортивного комплекса в г. Анадырь с бассейном, тренажерным залом, залом для игровых видов спорта, аэробики, борьбы</t>
  </si>
  <si>
    <t>ДВ- концессия</t>
  </si>
  <si>
    <t xml:space="preserve">Строительство многопрофильного реабилитационного центра в г. Анадырь (корпуса окружной больницы для проведения медицинской реабилитации, оказания психологической и психиатрической помощи) </t>
  </si>
  <si>
    <t>Строительство Центра креативных индустрий в г. Анадырь (Детская школа искусств)</t>
  </si>
  <si>
    <t>Реконструкция здания оздоровительный водолечебный комплекса</t>
  </si>
  <si>
    <t>Создание тепличного комплекса в г. Анадырь для круглогодичного выращивания светокультуры овощей</t>
  </si>
  <si>
    <t>Расширение мощностей  ГП ЧАО "Птицефабрика "Северная" (строительство инкубатора в п. Угольные Копи)</t>
  </si>
  <si>
    <t>ДПП</t>
  </si>
  <si>
    <t>ДОиН</t>
  </si>
  <si>
    <t>Освоение месторождения меди "Песчанка"</t>
  </si>
  <si>
    <t>создание новых рабочих мест, ед.</t>
  </si>
  <si>
    <t>отгружено товаров, тыс рублей</t>
  </si>
  <si>
    <t>Строительство горно-перерабатывающего предприятия на базе месторождения "Кекура"</t>
  </si>
  <si>
    <t>Билибинский МР</t>
  </si>
  <si>
    <t>частные инвестиции</t>
  </si>
  <si>
    <t>ДФЭиИО</t>
  </si>
  <si>
    <t xml:space="preserve">Обеспечение финансово-кредитной поддержки субъектов МСП и самозанятых </t>
  </si>
  <si>
    <t>Объем финансовой поддержки, оказанной субъектам МСП и самозанятым, при гарантийной поддержке РГО, млн. руб.</t>
  </si>
  <si>
    <t>Отношение действующего портфеля микрозаймов к капитализации микрофинансовой организации, %</t>
  </si>
  <si>
    <t>не менее 80</t>
  </si>
  <si>
    <t>не менее 50</t>
  </si>
  <si>
    <t>не менее 60</t>
  </si>
  <si>
    <t>не менее 65</t>
  </si>
  <si>
    <t>не менее 70</t>
  </si>
  <si>
    <t>не менее 75</t>
  </si>
  <si>
    <t>Площадьпромышленного парка "Анадырь", занятая резидентами</t>
  </si>
  <si>
    <t>КБ</t>
  </si>
  <si>
    <t>Чукотский АО</t>
  </si>
  <si>
    <t>% заселения парка</t>
  </si>
  <si>
    <t>уровень доступности образования в современных условиях</t>
  </si>
  <si>
    <t>приобретение и установк модульного здания на территории школы с. Лорино</t>
  </si>
  <si>
    <t>завершение строительства социального объекта (школа) с. Нешкан</t>
  </si>
  <si>
    <t>строительство (приобретение и реконструкция здания) ДШИ г. Анадырь</t>
  </si>
  <si>
    <t>строительство Начальная школа – детский сад в с. Айон на 30 мест</t>
  </si>
  <si>
    <t>строительство ДШИ г. Певек</t>
  </si>
  <si>
    <t xml:space="preserve">строительство ДШИ с. Лаврентия </t>
  </si>
  <si>
    <t>строительство социального объекта (школа) с. Нешкан</t>
  </si>
  <si>
    <t>завершение строительства школы (комплекса) на 100 мечст  с. Островное Билибинского района</t>
  </si>
  <si>
    <t>завершение строительства школы на 504 места Анадырь</t>
  </si>
  <si>
    <t>строительство Начальная школа – детский сад в с. Ванкарем на 30 мест</t>
  </si>
  <si>
    <t>обеспеченность местами в дошкольных учреждениях</t>
  </si>
  <si>
    <t>Строительство спортивных залов в селах (школьных)</t>
  </si>
  <si>
    <t>уровень наличия условий для занятий физической культурой и спортом в образовательных организациях</t>
  </si>
  <si>
    <t>Приобретение и установка модульного спортзала для МБОУ «Школа-интернат основного общего образования села Нунлигран»</t>
  </si>
  <si>
    <t>Приобретение и установка модульного спортзала для МБОУ "ЦО с. Нешкан"</t>
  </si>
  <si>
    <t>Приобретение и установка модульного спортзала для МБОУ «Начальн  ая школа с. Айон»</t>
  </si>
  <si>
    <t>Приобретение и установка модульного спортзала для МБОУ «Начальная школа-детский сад с. Нутэпэльмен»</t>
  </si>
  <si>
    <t>Приобретение и установка модульного спортзала для МБОУ «Начальная школа – детский сад с. Ванкарем»</t>
  </si>
  <si>
    <t xml:space="preserve"> Приобретение и установка модульного спортзала для МБОУ «Центр образования с. Инчоун»</t>
  </si>
  <si>
    <t>Приобретение и установка модульного спортзала для МБОУ «Центр образования с. Энурмино»</t>
  </si>
  <si>
    <t>Текущие и капитальные ремонты образовательных организаций</t>
  </si>
  <si>
    <t>уровень обеспеченности сохранности инфрастркутуры сферы образования</t>
  </si>
  <si>
    <t>Ремонт фасадов двух общеобразовательных учреждений в городе Анадырь</t>
  </si>
  <si>
    <t>МБОУ "ООШ с. Сиреники"</t>
  </si>
  <si>
    <t>МБОУ «Школа-интернат среднего общего образования поселка Провидения»</t>
  </si>
  <si>
    <t xml:space="preserve">МБОУ "ЦО с. Марково" </t>
  </si>
  <si>
    <t>МБОУ "ЦО с. Амгуэма"</t>
  </si>
  <si>
    <t>Проведение капитального ремонта в МАОУ дополнительного образования  «Билибинский районный Центр дополнительного образования». Загородный лагерь "Молодая Гвардия".</t>
  </si>
  <si>
    <t>МБОУ "НОШ с. Янракынот"</t>
  </si>
  <si>
    <t>МБОУ  «Центр образования села Рыркайпий»</t>
  </si>
  <si>
    <t>МБОУ ЦО с. Мейныпильгино</t>
  </si>
  <si>
    <t>МБОУ "НШ-ДС с Ванкарем</t>
  </si>
  <si>
    <t>МБОУ "СОШ с. Лорино</t>
  </si>
  <si>
    <t>Строительство (выкуп) служебного жилья для педагогических работников</t>
  </si>
  <si>
    <t>Уровень кадрового обеспечения сферы образовыания</t>
  </si>
  <si>
    <t>Провиденский городской округ</t>
  </si>
  <si>
    <t>Чукотский муниципальный район</t>
  </si>
  <si>
    <t>Билибинский муницпальный район</t>
  </si>
  <si>
    <t>городской округ Певек</t>
  </si>
  <si>
    <t>городской округ Эгвекинот</t>
  </si>
  <si>
    <t>Анадырский муниципальный район</t>
  </si>
  <si>
    <t>Строительство модульных мастерских и их оснащение</t>
  </si>
  <si>
    <t>Обеспечение потребности кадрами экономики Чукотки за счет местных ресурсов</t>
  </si>
  <si>
    <t>Мастерские ГАПОУ Чукотского автономного округа «Чукотский северо-западный техникум города Билибино»</t>
  </si>
  <si>
    <t>Мастерские ГАПОУ Чукотского автономного округа «Чукотский многопрофильный колледж» г Анадырь</t>
  </si>
  <si>
    <t>Мастерские ГАПОУ Чукотского автономного округа «Чукотский полярный техникум посёлка Эгвекинот»</t>
  </si>
  <si>
    <t>Мастерские ГАПОУ Чукотского автономного округа «Чукотский северо-восточный техникум посёлка Провидения»</t>
  </si>
  <si>
    <t>Оснащение современными средствами обучения</t>
  </si>
  <si>
    <t>Закупка IT оборудования для всех образовательных организаций Чукотского АО</t>
  </si>
  <si>
    <t>Закупкаучебно-лабораторного  оборудования для всех образовательных организаций Чукотского АО</t>
  </si>
  <si>
    <t>с. Лорино</t>
  </si>
  <si>
    <t>с. Нешкан</t>
  </si>
  <si>
    <t>с. Островное</t>
  </si>
  <si>
    <t>с. Ванкарем</t>
  </si>
  <si>
    <t>с. Айон</t>
  </si>
  <si>
    <t>с. Лаврентия</t>
  </si>
  <si>
    <t>с. Нунлигран</t>
  </si>
  <si>
    <t>с. Инчоун</t>
  </si>
  <si>
    <t>Строительство комплекса по обращению с отходами г. Певек</t>
  </si>
  <si>
    <t>Создание инфраструктуры обращения с твердыми коммунальными отходами (обработка, обезвреживание, захоронение отходов)</t>
  </si>
  <si>
    <t>Строительство комплекса по обращению с отходами г. Билибино</t>
  </si>
  <si>
    <t>г. Билибино</t>
  </si>
  <si>
    <t>Строительство комплекса по обращению с отходами п.Угольные Копи</t>
  </si>
  <si>
    <t>Создание инфраструктуры (объектов обезвреживания) отходов с. Канчалан</t>
  </si>
  <si>
    <t>с. Канчалан</t>
  </si>
  <si>
    <t>Создание инфраструктуры (объектов обезвреживания) отходов с.  Снежное</t>
  </si>
  <si>
    <t>с.  Снежное</t>
  </si>
  <si>
    <t>Создание инфраструктуры (объектов обезвреживания) отходов с. Усть-Белая</t>
  </si>
  <si>
    <t>с. Усть-Белая</t>
  </si>
  <si>
    <t>Создание инфраструктуры (объектов обезвреживания) отходов с. Алькатваам</t>
  </si>
  <si>
    <t>с. Алькатваам</t>
  </si>
  <si>
    <t>Создание инфраструктуры (объектов обезвреживания) отходов с. Хатырка</t>
  </si>
  <si>
    <t>с. Хатырка</t>
  </si>
  <si>
    <t>Создание инфраструктуры (объектов обезвреживания) отходов с.  Мейныпильгыно</t>
  </si>
  <si>
    <t>с.  Мейныпильгыно</t>
  </si>
  <si>
    <t>Создание инфраструктуры (объектов обезвреживания) отходов с. Айон</t>
  </si>
  <si>
    <t xml:space="preserve"> с. Айон</t>
  </si>
  <si>
    <t>Создание инфраструктуры (объектов обезвреживания) отходов с. Рыткучи</t>
  </si>
  <si>
    <t xml:space="preserve"> с. Рыткучи</t>
  </si>
  <si>
    <t>Создание инфраструктуры (объектов обезвреживания) отходов с. Новое Чаплино</t>
  </si>
  <si>
    <t>с. Новое Чаплино</t>
  </si>
  <si>
    <t>Создание инфраструктуры (объектов обезвреживания) отходов с. Нунлигран</t>
  </si>
  <si>
    <t xml:space="preserve"> с. Нунлигран</t>
  </si>
  <si>
    <t>Создание инфраструктуры (объектов обезвреживания) отходов с. Илирней</t>
  </si>
  <si>
    <t>с. Илирней</t>
  </si>
  <si>
    <t>Создание инфраструктуры (объектов обезвреживания) отходов с.  Островное</t>
  </si>
  <si>
    <t>с.  Островное</t>
  </si>
  <si>
    <t>Создание инфраструктуры (объектов обезвреживания) отходов с.  Омолон</t>
  </si>
  <si>
    <t>с.  Омолон</t>
  </si>
  <si>
    <t>Создание инфраструктуры (объектов обезвреживания) отходов пгт. Провидения</t>
  </si>
  <si>
    <t>пгт. Провидения</t>
  </si>
  <si>
    <t>Создание инфраструктуры (объектов обезвреживания) отходов с.  Сиреники</t>
  </si>
  <si>
    <t>с.  Сиреники</t>
  </si>
  <si>
    <t>Создание инфраструктуры (объектов обезвреживания) отходов с.Энмелен</t>
  </si>
  <si>
    <t>с.Энмелен</t>
  </si>
  <si>
    <t>Создание инфраструктуры (объектов обезвреживания) отходов с. Янракыннот</t>
  </si>
  <si>
    <t>с. Янракыннот</t>
  </si>
  <si>
    <t>Создание инфраструктуры (объектов обезвреживания) отходов пгт. Эгвекинот</t>
  </si>
  <si>
    <t>Создание инфраструктуры (объектов обезвреживания) отходов с. Амгуэма</t>
  </si>
  <si>
    <t xml:space="preserve"> с. Амгуэма</t>
  </si>
  <si>
    <t>Создание инфраструктуры (объектов обезвреживания) отходов с. Конергино</t>
  </si>
  <si>
    <t>с. Конергино</t>
  </si>
  <si>
    <t>Создание инфраструктуры (объектов обезвреживания) отходов с. Уэлькаль</t>
  </si>
  <si>
    <t xml:space="preserve"> с. Уэлькаль</t>
  </si>
  <si>
    <t>Создание инфраструктуры (объектов накопления) отходов с. Ванкарем</t>
  </si>
  <si>
    <t>Создание инфраструктуры (объектов накопления) отходов с. Нутэпэльмен</t>
  </si>
  <si>
    <t>с. Нутэпэльмен</t>
  </si>
  <si>
    <t>Создание инфраструктуры (объектов обезвреживания) отходов с. Рыркайпий, м.Шмидта</t>
  </si>
  <si>
    <t>с. Рыркайпий, м.Шмидта</t>
  </si>
  <si>
    <t>Создание инфраструктуры (объектов обезвреживания) отходов с. Лаврентия</t>
  </si>
  <si>
    <t xml:space="preserve"> с. Лаврентия</t>
  </si>
  <si>
    <t>Создание инфраструктуры (объектов обезвреживания) отходов с. Лорино</t>
  </si>
  <si>
    <t xml:space="preserve"> с. Лорино</t>
  </si>
  <si>
    <t>Создание инфраструктуры (объектов накопления) отходов с. Инчоун</t>
  </si>
  <si>
    <t>Создание инфраструктуры (объектов накопления) отходов с. Нешкан</t>
  </si>
  <si>
    <t>Создание инфраструктуры (объектов обезвреживания) отходов с. Уэлен</t>
  </si>
  <si>
    <t>с. Уэлен</t>
  </si>
  <si>
    <t>Создание инфраструктуры (объектов обезвреживания) отходов с. Энурмино</t>
  </si>
  <si>
    <t>Создание инфраструктуры (объектов обезвреживания) отходов п. Беринговский</t>
  </si>
  <si>
    <t>п. Беринговский</t>
  </si>
  <si>
    <t>Создание инфраструктуры (объектов накопления) отходов с.Краснено</t>
  </si>
  <si>
    <t>с.Краснено</t>
  </si>
  <si>
    <t>Создание инфраструктуры (объектов обезвреживания) отходов с. Ваеги</t>
  </si>
  <si>
    <t xml:space="preserve"> с. Ваеги</t>
  </si>
  <si>
    <t>Создание инфраструктуры (объектов обезвреживания) отходов с. Ламутское</t>
  </si>
  <si>
    <t xml:space="preserve"> с. Ламутское</t>
  </si>
  <si>
    <t>Создание инфраструктуры (объектов обезвреживания) отходов с. Чуванское</t>
  </si>
  <si>
    <t>с. Чуванское</t>
  </si>
  <si>
    <t>Создание инфраструктуры (объектов обезвреживания) отходов с. Марково</t>
  </si>
  <si>
    <t>с. Марково</t>
  </si>
  <si>
    <t>Проведение инженерно-водолазного обследования трех судов, расположенных в границах морского порта Анадырьв, в непосредственной близости от морского терминала Провидения</t>
  </si>
  <si>
    <t>Создание гостиницы на 40 номер в п. Певеке</t>
  </si>
  <si>
    <t xml:space="preserve">Увеличение номерного фонда на 100% </t>
  </si>
  <si>
    <t xml:space="preserve">создание гостиницы </t>
  </si>
  <si>
    <t xml:space="preserve">Создание в г. Анадыре Этнопарка с элементами туристической инфраструктуры в целях рекреации гостей и жителей города, а также презентаций традиционных и современных культур коренных малочисленных народов Чукотки </t>
  </si>
  <si>
    <t xml:space="preserve">бюджет </t>
  </si>
  <si>
    <t>Рекреации гостей и жителей города, а также презентация культуры коренных малочисленных народов Чукотки</t>
  </si>
  <si>
    <t xml:space="preserve">создание этнопарка </t>
  </si>
  <si>
    <t>Строительство спортивно-оздоровительный комплекс с бассейном</t>
  </si>
  <si>
    <t>Не определён</t>
  </si>
  <si>
    <t>пгт.Эгвекинот</t>
  </si>
  <si>
    <t>ДКСиТ ЧАО</t>
  </si>
  <si>
    <t xml:space="preserve">Крытая многофункциональная спортивная площадка с искусственным покрытием </t>
  </si>
  <si>
    <t>с.Рыркайпий</t>
  </si>
  <si>
    <t>с.Конергино</t>
  </si>
  <si>
    <t>с.Ванкарем</t>
  </si>
  <si>
    <t>Школьный модульный спортивный зал</t>
  </si>
  <si>
    <t>с.Нутэпэльмен</t>
  </si>
  <si>
    <t>с.Айон</t>
  </si>
  <si>
    <t>Крытый каток с искусственным льдом</t>
  </si>
  <si>
    <t>г.Певек</t>
  </si>
  <si>
    <t>с.Рыткучи</t>
  </si>
  <si>
    <t>с.Лаврентия</t>
  </si>
  <si>
    <t>ДКСиТ ЧАО,                  Чукотский МР</t>
  </si>
  <si>
    <t>Многофункциональный спортивный комплекс</t>
  </si>
  <si>
    <t>с.Лорино</t>
  </si>
  <si>
    <t>с.Уэлен</t>
  </si>
  <si>
    <t>с.Энурмино</t>
  </si>
  <si>
    <t>с.Инчоун</t>
  </si>
  <si>
    <t>с.Нешкан</t>
  </si>
  <si>
    <t>с.Сиреники</t>
  </si>
  <si>
    <t>с.Янракыннот</t>
  </si>
  <si>
    <t>с.Нунлингран</t>
  </si>
  <si>
    <t>г.Билибино</t>
  </si>
  <si>
    <t>с.Омолон</t>
  </si>
  <si>
    <t>с.Островное</t>
  </si>
  <si>
    <t>Модульный спортивный зал</t>
  </si>
  <si>
    <t>с.Канчалан</t>
  </si>
  <si>
    <t>с.Усть-Белая</t>
  </si>
  <si>
    <t>с.Снежное</t>
  </si>
  <si>
    <t>с.Алькатваам</t>
  </si>
  <si>
    <t>с.Мейныпыльгино</t>
  </si>
  <si>
    <t>с.Ваеги</t>
  </si>
  <si>
    <t>с.Хатырка</t>
  </si>
  <si>
    <t>пгт.Беринговский</t>
  </si>
  <si>
    <t>Бассейн</t>
  </si>
  <si>
    <t>пгт.Угольные Копи</t>
  </si>
  <si>
    <t>"Умная" спортивная площадка (модульный спортивный зал)</t>
  </si>
  <si>
    <t>Консолидированный</t>
  </si>
  <si>
    <t>с.Тавайваам</t>
  </si>
  <si>
    <t>Минспорт РФ,               ДКСиТ ЧАО</t>
  </si>
  <si>
    <t>"Умная" спортивная площадка (плоскостная спортивная площадка)</t>
  </si>
  <si>
    <t>с.Амгуэма</t>
  </si>
  <si>
    <t>Поставка оборудования для создания малой спортивной площадки ВФСК ГТО</t>
  </si>
  <si>
    <t>п.Эгвекинот</t>
  </si>
  <si>
    <t>Строительство объекта "Спортивный зал в с.Лаврентия"</t>
  </si>
  <si>
    <t xml:space="preserve">Строительство спортивного комплекса  </t>
  </si>
  <si>
    <t>Концессионный</t>
  </si>
  <si>
    <t>ДКСиТ ЧАО,              ГО Певек</t>
  </si>
  <si>
    <t>Ремонт Государственного казенного учреждения социального обслуживания "Чукотский социально-реабилитационный центр для несовершеннолених"</t>
  </si>
  <si>
    <t>Улучшение качества предоставления государственных социальных услуг</t>
  </si>
  <si>
    <t>Уровень удовлетворенности получателей социальных услуг</t>
  </si>
  <si>
    <t>Строительство нового корпуса Государственного казенного учреждения социального обслуживания "Чукотский социально-реабилитационный центр для несовершеннолених"</t>
  </si>
  <si>
    <t>Приобретние мебели для обустройства быта воспитанников, офисной мебели, оборудования (дизельная электростанция, мультимедийное оборудование , прочее) для Государственного казенного учреждения социального обслуживания "Чукотский социально-реабилитационный центр для несовершеннолених"</t>
  </si>
  <si>
    <t>Ремонт крыльца центрального входа учреждения Государственного казённого учреждения «Чукотский окружной комплексный Центр социального обслуживания населения»</t>
  </si>
  <si>
    <t>Ремонт помещения пункта социального обслуживания Государственного казённого учреждения «Чукотский окружной комплексный Центр социального обслуживания населения» в с. Айон</t>
  </si>
  <si>
    <t xml:space="preserve">Ремонт помещения пункта социального обслуживания Государственного казённого учреждения «Чукотский окружной комплексный Центр социального обслуживания населения» в с. Амгуэма </t>
  </si>
  <si>
    <t>Ремонт помещения филиала Государственного казённого учреждения «Чукотский окружной комплексный Центр социального обслуживания населения» в пгт Провидения</t>
  </si>
  <si>
    <t>Ремонт помещения пункта социального обслуживания Государственного казённого учреждения «Чукотский окружной комплексный Центр социального обслуживания населения» в с. Новое Чаплино</t>
  </si>
  <si>
    <t xml:space="preserve">Ремонт помещения пункта социального обслуживания Государственного казённого учреждения «Чукотский окружной комплексный Центр социального обслуживания населения» в с. Ламутское </t>
  </si>
  <si>
    <t>Уровень удовлетворенности получателей социальных услуг, %</t>
  </si>
  <si>
    <t>Ремонт помещения пункта социального обслуживания Государственного казённого учреждения «Чукотский окружной комплексный Центр социального обслуживания населения» в с. Марково</t>
  </si>
  <si>
    <t>Ремонт помещения пункта социального обслуживания Государственного казённого учреждения «Чукотский окружной комплексный Центр социального обслуживания населения» в с. Омолон</t>
  </si>
  <si>
    <t>Ремонт помещения пункта социального обслуживания Государственного казённого учреждения «Чукотский окружной комплексный Центр социального обслуживания населения» в с. Лорино</t>
  </si>
  <si>
    <t>Приобретение офисной техники для Государственного казённого учреждения «Чукотский окружной комплексный Центр социального обслуживания населения»</t>
  </si>
  <si>
    <t>Приобретение специального автомобиля для перевозки маломобильных граждан (в т.ч. инвалидов) для Государственного казённого учреждения «Чукотский окружной комплексный Центр социального обслуживания населения»</t>
  </si>
  <si>
    <t>Строительство нового корпуса Государственного бюджетного учреждения социального обслуживания населения "Анадырский окружной психоневрологический интернат"</t>
  </si>
  <si>
    <t>Приобретение оборудования для пищеблока, прачечного блока и прочего оборудования для Государственного бюджетного учреждения социального обслуживания населения «Анадырский окружной психоневрологический интернат»</t>
  </si>
  <si>
    <t>Приобретение автотранспортных средств для Государственного бюджетного учреждения социального обслуживания населения «Анадырский окружной психоневрологический интернат»</t>
  </si>
  <si>
    <t>Приобретение автотранспортного средства для Государственного казённого учреждения Чукотского автономного округа «Многофункциональный центр предоставления государственных и муниципальных услуг Чукотского автономного округа»</t>
  </si>
  <si>
    <t>Улучшение качества предоставления государственных услуг</t>
  </si>
  <si>
    <t>Приобретение офисной техники для Государственного казённого учреждения Чукотского автономного округа «Многофункциональный центр предоставления государственных и муниципальных услуг Чукотского автономного округа»</t>
  </si>
  <si>
    <t>Уровень удовлетворенности получателей услуг, %</t>
  </si>
  <si>
    <t>Строительство Единого центра реализации социальной политики региона</t>
  </si>
  <si>
    <t>ДСП</t>
  </si>
  <si>
    <t>г.Анадырь</t>
  </si>
  <si>
    <t>с.Ламутское</t>
  </si>
  <si>
    <t>пгт.Провидения</t>
  </si>
  <si>
    <t>с.Новое Чаплино</t>
  </si>
  <si>
    <t>с.Марково</t>
  </si>
  <si>
    <t>Сети холодного водоснабжения от УТ/3 до  перехода через автодорогу по ул. Энергетиков близ УТ 5/7 (ВВК 2/10),  L = 995 м</t>
  </si>
  <si>
    <t>Сети холодного водоснабжения от ВК-1 до точки А по ул.Рультытегина L (268,8*2)=537,6 м (длина трубопровода с резервным)</t>
  </si>
  <si>
    <t xml:space="preserve">Реконструкция водоочистной станции </t>
  </si>
  <si>
    <t>концессия</t>
  </si>
  <si>
    <t>Модернизация объектов инфраструктуры теплоснабжения</t>
  </si>
  <si>
    <t>п. Угольные Копи</t>
  </si>
  <si>
    <t>с. Ламутское</t>
  </si>
  <si>
    <t>с. Снежное</t>
  </si>
  <si>
    <t>Реконструкция тепловых сетей</t>
  </si>
  <si>
    <t>с. Мейныпильгыно</t>
  </si>
  <si>
    <t xml:space="preserve">Строительство блочно-модульнуй котельной </t>
  </si>
  <si>
    <t xml:space="preserve">Реконструкция котельной </t>
  </si>
  <si>
    <t>ОБ</t>
  </si>
  <si>
    <t>с. Ваеги</t>
  </si>
  <si>
    <t xml:space="preserve">Строительство водоподготовительной установки </t>
  </si>
  <si>
    <t>Строительство водозаборной станции с сетями ХВС</t>
  </si>
  <si>
    <t xml:space="preserve">Реконструкция сетей водоснабжения  </t>
  </si>
  <si>
    <t>Реконструкция накопительных емкостей</t>
  </si>
  <si>
    <t>Модернизация инфраструктуры ХВС</t>
  </si>
  <si>
    <t>п.Угольные Копи</t>
  </si>
  <si>
    <t xml:space="preserve">Реконструкция сетей водоотведения </t>
  </si>
  <si>
    <t xml:space="preserve">Строительство очистных сооружений </t>
  </si>
  <si>
    <t>Сети тепло- и водоснабжения, сети водоотведения</t>
  </si>
  <si>
    <t>ФБ</t>
  </si>
  <si>
    <t>Строительство быстровозводимой блочно-модульной котельной</t>
  </si>
  <si>
    <t>Строительство водовода с заменой водонапорной башни</t>
  </si>
  <si>
    <t>с.п. Омолон</t>
  </si>
  <si>
    <t xml:space="preserve">Реконструкция водовода с тепловым сопровождением </t>
  </si>
  <si>
    <t>п. Провидения</t>
  </si>
  <si>
    <t>Модернизация объектов инфраструктуры водоотведения</t>
  </si>
  <si>
    <t xml:space="preserve">Реконструкция сетей тепловодоснабжения  </t>
  </si>
  <si>
    <t xml:space="preserve">п. Провидения </t>
  </si>
  <si>
    <t>Реконструкция  сетей водоснабжения</t>
  </si>
  <si>
    <t xml:space="preserve">с. Нунлигран </t>
  </si>
  <si>
    <t xml:space="preserve">с. Сиреники </t>
  </si>
  <si>
    <t>Модернизация сетей водоотведения</t>
  </si>
  <si>
    <t>Модернизация бъектов инфраструктуры ХВС</t>
  </si>
  <si>
    <t>с. Амгуэма</t>
  </si>
  <si>
    <t>Объекты коммунальной инфраструктуры, в том числе объекты холодного и горячего водоснабжения</t>
  </si>
  <si>
    <t xml:space="preserve">Плотина с устройствами на ручье Певек  </t>
  </si>
  <si>
    <t xml:space="preserve">Приобретение и установка модульного фельдшерско-акушерского пункта с. Энурмино </t>
  </si>
  <si>
    <t xml:space="preserve"> ввод объекта в эксплуатацию в срок</t>
  </si>
  <si>
    <t xml:space="preserve">Приобретение и установка модульного фельдшерско-акушерского пункта ФАП с. Энмелен </t>
  </si>
  <si>
    <t xml:space="preserve">Приобретение и установка модульного фельдшерско-акушерского пункта ФАП с. Чуванское </t>
  </si>
  <si>
    <t>с.Чуванское</t>
  </si>
  <si>
    <t xml:space="preserve">Приобретение и установка модульного фельдшерско-акушерского пункта ФАП с. Нутепельмен </t>
  </si>
  <si>
    <t xml:space="preserve">Приобретение и установка модульного фельдшерско-акушерского пункта ФАП с. Нунлингран </t>
  </si>
  <si>
    <t>с.Нунлигран</t>
  </si>
  <si>
    <t xml:space="preserve">Приобретение и установка модульного фельдшерско-акушерского пункта ФАП с. Новое Чаплино </t>
  </si>
  <si>
    <t xml:space="preserve">Приобретение и установка модульного фельдшерско-акушерского пункта ФАП с. Краснено </t>
  </si>
  <si>
    <t xml:space="preserve">Приобретение и установка модульного фельдшерско-акушерского пункта ФАП с. Инчоун </t>
  </si>
  <si>
    <t xml:space="preserve">Приобретение и установка модульного фельдшерско-акушерского пункта ФАП с. Илирней </t>
  </si>
  <si>
    <t>с.Илирней</t>
  </si>
  <si>
    <t xml:space="preserve">Приобретение и установка модульного фельдшерско-акушерского пункта ФАП с. Ванкарем </t>
  </si>
  <si>
    <t xml:space="preserve">Приобретение и установка модульного фельдшерско-акушерского пункта ФАП с. Биллингс </t>
  </si>
  <si>
    <t>с.Биллингс</t>
  </si>
  <si>
    <t xml:space="preserve">Приобретение и установка модульного фельдшерско-акушерского пункта ФАП с. Айон </t>
  </si>
  <si>
    <t>Приобретение и установка модульного фельдшерско-акушерского пункта ФАП с.Ламутское</t>
  </si>
  <si>
    <t>Приобретение и установка модульной врачебной амбулатории с. Сиреники</t>
  </si>
  <si>
    <t>Капитальный ремонт Иультинской РБ (3 корпус) Государственного бюджетного учреждения здравоохранения «Чукотская окружная больница»-филиал Иультинская районная больница</t>
  </si>
  <si>
    <t>Комплексный капитальный ремонт врачебной амбулатории с. Амгуэма Государственного бюджетного учреждения здравоохранения «Чукотская окружная больница»-филиал Иультинская районная больница</t>
  </si>
  <si>
    <t>Капитальный ремонт участковой больницы с. Канчалан Государственного бюджетного учреждения здравоохранения " Чукотская окружная больница"</t>
  </si>
  <si>
    <t>Капитальный ремонт участковой больницы с. Мейныпильгыно Государственного бюджетного учреждения здравоохранения  " Чукотская окружная больница"</t>
  </si>
  <si>
    <t>Капитальный ремонт участковой больницы с. Ваеги Государственного бюджетного учреждения здравоохранения  " Чукотская окружная больница"</t>
  </si>
  <si>
    <t>Капитальный ремонт Провиденской районной больницы Государственного бюджетного учреждения здравоохранения  " Чукотская окружная больница"</t>
  </si>
  <si>
    <t>Капитальный ремонт участковой больницы с. Усть-Белая Государственного бюджетного учреждения здравоохранения  " Чукотская окружная больница"</t>
  </si>
  <si>
    <t>Развитие материально-технической базы ГБУЗ ЧОБ</t>
  </si>
  <si>
    <t>обеспеченность объектов здравоохранения МТБ ГБУЗ ЧОБ г. Анадырь</t>
  </si>
  <si>
    <t>Проведение текущего ремонта в медицинских организациях Чукотского автономного округа</t>
  </si>
  <si>
    <t>обеспеченность объектов здравоохранения МТБ (15 объектов)</t>
  </si>
  <si>
    <t>Оснащение ведомственного жилья для медицинских работников</t>
  </si>
  <si>
    <t>обеспеченность объектов здравоохранения МТБ (всего 8: 7 квартир, 1 общежитие)</t>
  </si>
  <si>
    <t>оснащены полностью</t>
  </si>
  <si>
    <t xml:space="preserve">Строительство ЖК "Лиман" в г. Анадырь (демонтаж аварийных МКД и строительство МКД по ул. Ленина 28, 30; 2,5 тыс. кв. м) </t>
  </si>
  <si>
    <t>Арендное жилье/ДОМ.РФ</t>
  </si>
  <si>
    <t>Строительство ЖК "Новомариинский" в г. Анадырь (демонтаж аварийных МКД и строительство МКД по ул. Отке 8, 10, 12; 3,7 тыс. кв.м)</t>
  </si>
  <si>
    <t>Строительство ЖК "Ягодный" в г. Анадырь (строительство МКД по ул. Мандрикова 20, 20/1; 3 тыс. кв. м)</t>
  </si>
  <si>
    <t>Строительства ЖК "Северное сияние" в г. Анадырь (строительство МКД по ул. Энергетиков и ул. Строителей общей площадью 30 тыс. кв. м)</t>
  </si>
  <si>
    <t>Строительство коттеджей (таунхаусов) в г. Анадырь общей площадью 7 тыс. кв.м. (ежегодный ввод ИЖС не менее 0,8 тыс.кв.м)</t>
  </si>
  <si>
    <t>ИЖС/субсидия</t>
  </si>
  <si>
    <t>Строительство ЖК "Шахтер" в п. Угольные Копи (подготовка  территории и строительство 4-х МКД общей площадью 3,6 тыс. кв. м, благоустройство территории)</t>
  </si>
  <si>
    <t>Строительство ЖК "Северный" в п. Угольные Копи (строительство 3-х МКД общей площадью 2,7 тыс. кв. м и благоустройство территории)</t>
  </si>
  <si>
    <t xml:space="preserve">Строительство 12 кв. МКД в с. Конергино </t>
  </si>
  <si>
    <t>АЖФ/ПП 316</t>
  </si>
  <si>
    <t>Строительство 12 кв. МКД в с. Уэлькаль</t>
  </si>
  <si>
    <t>с. Уэлькаль</t>
  </si>
  <si>
    <t>Строительство 19+4х2 кв. МКД в с. Сиреники</t>
  </si>
  <si>
    <t>Строительство 45 кв. МКД в с. Сиреники</t>
  </si>
  <si>
    <t>АЖФ/ПП 170</t>
  </si>
  <si>
    <t>Строительство 13 кв. МКД в с. Энмелен</t>
  </si>
  <si>
    <t>Строительство 36 кв. МКД в с. Энмелен</t>
  </si>
  <si>
    <t>Строительство 7 кв. МКД в с. Янракыннот</t>
  </si>
  <si>
    <t>Строительство 9 кв. МКД в с. Янракыннот</t>
  </si>
  <si>
    <t>Строительство 28 кв. МКД в с. Янракыннот</t>
  </si>
  <si>
    <t>Строительство 26 кв. МКД в с. Нунлингран</t>
  </si>
  <si>
    <t>с. Нунлингран</t>
  </si>
  <si>
    <t>Строительство 35 кв. МКД в с. Нунлингран</t>
  </si>
  <si>
    <t>Строительство 13 кв. МКД в с. Новое Чаплино</t>
  </si>
  <si>
    <t>Строительство 24 кв. МКД в с. Снежное</t>
  </si>
  <si>
    <t>Строительство 12 кв. МКД в с. Ваеги</t>
  </si>
  <si>
    <t>Строительство 10 кв. МКД в с. Алькатваам</t>
  </si>
  <si>
    <t>Строительство 40 кв. МКД в с. Анюйск</t>
  </si>
  <si>
    <t>Строительство 22 кв. МКД в с. Островное</t>
  </si>
  <si>
    <t>Строительство 12 кв. МКД в с. Омолон</t>
  </si>
  <si>
    <t>Строительство 4 кв. МКД в с. Лаврентия</t>
  </si>
  <si>
    <t>Строительство 24 кв. МКД в с. Лорино</t>
  </si>
  <si>
    <t>Строительство 16 кв. МКД в с. Уэлен</t>
  </si>
  <si>
    <t>Строительство 26 кв. МКД в с. Нешкан</t>
  </si>
  <si>
    <t>Строительство 85 кв. МКД в с. Нешкан</t>
  </si>
  <si>
    <t>Строительство 25 кв. МКД в с. Инчоун</t>
  </si>
  <si>
    <t>Строительство 18 кв. МКД в с. Энурмино</t>
  </si>
  <si>
    <t>Строительство автомобильных дорог общего пользования регионального значения и сооружений на них" (Колыма - Омсукчан - Омолон - Анадырь на территории Чукотского автономного округа)</t>
  </si>
  <si>
    <t>ФАИП</t>
  </si>
  <si>
    <t>Билинский МР и Чанский МР</t>
  </si>
  <si>
    <t>-</t>
  </si>
  <si>
    <t>Строительство и реконструкция автомобиьных дорог регионадьного и межмуниципального , местного занчения, км</t>
  </si>
  <si>
    <t xml:space="preserve">Строительствотерминала порта Певек на мысе Наглейнын </t>
  </si>
  <si>
    <t>чвстные инвестиции</t>
  </si>
  <si>
    <t>Чаунский МР</t>
  </si>
  <si>
    <t>Субсидии на обустройство взлетно-посадочных площадок в населенных пунктах Чукотского автономного округа</t>
  </si>
  <si>
    <t>РБ</t>
  </si>
  <si>
    <t>ГО Эгвекинот (Иультинский район)</t>
  </si>
  <si>
    <t>Количество обустроенных взлетно-посадочных площадок в населенных пунктах</t>
  </si>
  <si>
    <t>Субсидии газоснабжающим организациям на возмещение разницы в стоимости природного газа</t>
  </si>
  <si>
    <t>предоставление субсидий из окружного бюджета</t>
  </si>
  <si>
    <t>сдерживание роста тарифов на электрическую и тепловую энергию</t>
  </si>
  <si>
    <t>реализация природного газа, млн. м.куб.</t>
  </si>
  <si>
    <t>Субсидии юридическим лицам - предприятиям угольной промышленности, занимающимся добычей угля подземным способом, на финансовое обеспечение затрат, связанных с техническим перевооружением</t>
  </si>
  <si>
    <t>энергетическая безопасность округа</t>
  </si>
  <si>
    <t>добыча угля, тыс. тонн</t>
  </si>
  <si>
    <t>Субсидия на возмещение части затрат на уплату процентов по кредитам (займам), привлеченным для реализации инвестиционного проекта "Газификация Анадырской ТЭЦ, в т.ч. ПИР (1 этап)"</t>
  </si>
  <si>
    <t>Объем потребленного природного газа, млн.м.куб.</t>
  </si>
  <si>
    <t>Модульное укомплектованное производственно-бытовое помещение для ветеринарного  пункта на базе 40- футового (2х 20 футовых) контейнера</t>
  </si>
  <si>
    <t>Субсидия на иные цели подведомственному учреждению</t>
  </si>
  <si>
    <t>Создание инфраструктуры государственной ветеринарной службы</t>
  </si>
  <si>
    <t>Установка и начало эксплуатации модуля</t>
  </si>
  <si>
    <t>27,5 кв. м</t>
  </si>
  <si>
    <t>с.Мейныпильгыно</t>
  </si>
  <si>
    <t>с. Рыркайпий</t>
  </si>
  <si>
    <t>Модульное укомплектованное производственно-бытовое помещение для ветеринарного  пункта на базе 2-х 40- футовоых контейнеров</t>
  </si>
  <si>
    <t>55 кв. м</t>
  </si>
  <si>
    <t xml:space="preserve">Приобретение и установка модульной ветеринарной лаборатории </t>
  </si>
  <si>
    <t>Закупка в соответствии с конкурсными поцедурами</t>
  </si>
  <si>
    <t>Расширение спектра оказываемых ветеринарных услу</t>
  </si>
  <si>
    <t xml:space="preserve">Ввод в эксплуатацию объекта  </t>
  </si>
  <si>
    <t>630 кв. м</t>
  </si>
  <si>
    <t>Приобретение и установка оборудования и мебели модульной ветеринарной лаборатории</t>
  </si>
  <si>
    <t>Получение лицензии на работу с микроорганизамами 3,4 группы</t>
  </si>
  <si>
    <t>1 ед.</t>
  </si>
  <si>
    <t>«Пищевой производственный комплекс»
в г. Анадырь»</t>
  </si>
  <si>
    <t>Субсидия капитальные вложения</t>
  </si>
  <si>
    <t>Обеспечение продовольственной безопасности, расширение ассортимента производстводимой пищевой продукции</t>
  </si>
  <si>
    <t>1 137,0 кв. м</t>
  </si>
  <si>
    <t>Пищевой комбинат г. Певек (4 цеха:хлебный, молочный, мясной, рыбный)</t>
  </si>
  <si>
    <t xml:space="preserve">Субсидия </t>
  </si>
  <si>
    <t>Обеспечение продовольственной безопасности, наращивание объмов производства хлебной и молочной продукции, запуск новых производств мясной и рыбной продукции</t>
  </si>
  <si>
    <t>704,0 кв. м</t>
  </si>
  <si>
    <t>Обустройство перевалочной базы "Афонькино" МУП СХП "Имени Превого Ревкома Чукотки"</t>
  </si>
  <si>
    <t xml:space="preserve">Субсидия на поддержку традиционной хозяйственной деятельности коренных малочисленных народов </t>
  </si>
  <si>
    <t>Улучшение условий труда и быта работников оленеводства</t>
  </si>
  <si>
    <t xml:space="preserve">Обустройство перевалбазы </t>
  </si>
  <si>
    <t>Обустройство перевалочной базы  "Камакай" МУП СХП "Чаунское"</t>
  </si>
  <si>
    <t>Обустройство перевалочной базы "Пучевеем" МУП СХП "Заполярье"</t>
  </si>
  <si>
    <t>Субсидия на поддержку традиционной хозяйственной деятельности коренных малочисленных народов</t>
  </si>
  <si>
    <t>Материально-техническое оснащение завода по глубокой переработке продукции морского зверобйоного промысла
2024 год
2027 год</t>
  </si>
  <si>
    <t>Субсидия</t>
  </si>
  <si>
    <t>Повышение качества и ассортимента выпускаемой продукции, увеличение сроков ее хранения</t>
  </si>
  <si>
    <t>Материально-техническое оснащение объекта</t>
  </si>
  <si>
    <t>Материально-техническое оснащение кожевенного цеха по глубокой переработке шкур домашних северных оленей
2024 год
2027 год</t>
  </si>
  <si>
    <r>
      <rPr>
        <sz val="7"/>
        <rFont val="Times New Roman"/>
        <family val="1"/>
        <charset val="204"/>
      </rPr>
      <t>Повышение качества и ассортимента выпускаемой продукции</t>
    </r>
    <r>
      <rPr>
        <sz val="7"/>
        <color theme="1"/>
        <rFont val="Times New Roman"/>
        <family val="1"/>
        <charset val="204"/>
      </rPr>
      <t>, увеличение сроков ее хранения</t>
    </r>
  </si>
  <si>
    <t>Материально-техническое оснащение убойного пункта на 94 км</t>
  </si>
  <si>
    <t>Повышение качества и ассортимента продукции северного оленеводства</t>
  </si>
  <si>
    <t>Материально-техническое оснащение убойного пункта на р. Паляваам</t>
  </si>
  <si>
    <t>Закупка и доставка техники для общин морских зверобоев
2024 год: 
трактор гусеничный 6 ед.
2025 год:
фронтальный погрузчик 1 ед.
снегоболотоход колесный 1 ед.
2026 год:
лодка морзверобойная 12 ед.</t>
  </si>
  <si>
    <t>Повышение эффективности ведения морзверобойного промысла</t>
  </si>
  <si>
    <t>Закупка и доставка техники для оленеводческих бригад
2024 год: 
снегоболотоход колесный 19 ед.
снегоболотоход гусеничный 9 ед.
2025 год:
трактор трелевочный гусеничный 1 ед.
трактор-болотоход гусеничный 8 ед.
2026 год:
автомобиль грузовой бортовой с КМУ 2 ед. 
автомобиль грузо-пассажирский 1 ед.</t>
  </si>
  <si>
    <t xml:space="preserve">Повышения качества выполнения производственно-технологических мероприятий , своевременное обеспечение оленеводческих бригад МТЦ </t>
  </si>
  <si>
    <t>Организация охраны тихоокеанских лососей на путях миграции к нерестилищам</t>
  </si>
  <si>
    <t>с. Марково, 
с. Усть-Белая, 
с. Ламутское, 
с. Чуванское, 
с. Краснено, 
с. Канчалан, 
с. Хатырка, 
с. Мейныпильгыно, 
с. Амгуэма, 
ГО Певек</t>
  </si>
  <si>
    <t xml:space="preserve">Количество постов охраны </t>
  </si>
  <si>
    <t>Проведение научного мониторинга состояния популяции тихоокеанского лосося в водных объектах Чукотского автономного округа</t>
  </si>
  <si>
    <t>Закупка услуг</t>
  </si>
  <si>
    <t>с.Хатырка, 
п.Беринговский, 
п.Эгвекинот, 
п.Провидения, 
с.Лаврентия, 
г.Певек</t>
  </si>
  <si>
    <t>Количество обследованных водных объектов</t>
  </si>
  <si>
    <t>Организация любительского рыболовства в округе</t>
  </si>
  <si>
    <t>г.Анадрь
п.Угольные Копи
с.Канчалан
п.Беринговский
п.Эгвекинот
п.Провидения
с.Лаврентия
с.Лорино
с.Рыркайпий
г.Певек</t>
  </si>
  <si>
    <t>Количество действующих рыболовных участков для любительского рыболовства</t>
  </si>
  <si>
    <t xml:space="preserve">Полная обеспеченность жителей г.Анадырь, пгт. Угольные-Копи, пгт.Беринговский, пгт.Эгвекинот овощами закрытого грунта собственного производства </t>
  </si>
  <si>
    <t>Ввод в эксплуатацию объекта 
 Производство овощей закрытого грунта</t>
  </si>
  <si>
    <t>Обновление оборудования тепличных комплексов с целью повышения эффективности производственных процессов</t>
  </si>
  <si>
    <t>Обеспечение стабильного призводства овощей закрытого грунта</t>
  </si>
  <si>
    <t>36 тонн</t>
  </si>
  <si>
    <t>Обеспечение населения пищевым яйцом и мясом птицы сосбвенного производства, в том числе за счет расширения ассортимента выпускаемой продукции;
снижение стоимости и улучшение качества продукции птицеводства</t>
  </si>
  <si>
    <t>Производство продукции птицеводства 
Выращивание молодника птицы</t>
  </si>
  <si>
    <t>497 тонн</t>
  </si>
  <si>
    <t>2,62 га
497 тонн</t>
  </si>
  <si>
    <t>620 тонн мяса птицы
30000 кур-несушек</t>
  </si>
  <si>
    <t>621 тонн мяса птицы
30000 кур-несушек</t>
  </si>
  <si>
    <t>622 тонн мяса птицы
30000 кур-несушек</t>
  </si>
  <si>
    <t>623 тонн мяса птицы
30000 кур-несушек</t>
  </si>
  <si>
    <t>624 тонн мяса птицы
30000 кур-несушек</t>
  </si>
  <si>
    <t>625 тонн мяса птицы
30000 кур-несушек</t>
  </si>
  <si>
    <t>Строительство образовательных организаций и комплексов школа-детский сад</t>
  </si>
  <si>
    <t>Строительство детских садов</t>
  </si>
  <si>
    <t>завершение строительства детского сада на 60 мест г. Анадырь</t>
  </si>
  <si>
    <t>Строительство детского сада в г Анадыре на 160 мест</t>
  </si>
  <si>
    <t>Завершение строительства детского сада в г Анадыре на 160 мест</t>
  </si>
  <si>
    <t>Переоснащение образовательных организаций IT-оборудованием, учебно-лабораторным оборудованием</t>
  </si>
  <si>
    <t>Консолидиро- ванный бюджет</t>
  </si>
  <si>
    <t>ДКСиТ</t>
  </si>
  <si>
    <t>Строительство Этнокультурного центрав с. Лаврентия</t>
  </si>
  <si>
    <t xml:space="preserve">с.Лаврентия </t>
  </si>
  <si>
    <t>Приобретение и установка модульного центра с. Нешкаш</t>
  </si>
  <si>
    <t>Строительство объекта "Центр культурного развития в г. Певек"</t>
  </si>
  <si>
    <t>Реализация региональной программы развития экспорта</t>
  </si>
  <si>
    <t>Итого по всем мероприятиям (расходы)</t>
  </si>
  <si>
    <t>Повышение надежности и эффективности работы коммунальной инфраструктуры Чукотского автономного округа</t>
  </si>
  <si>
    <t>Развитие инфраструктуры жилищно-коммунального хозяйства, для повышения уровня и качества жизни населения</t>
  </si>
  <si>
    <t>Обеспечение населения Чукотского автономного округа качественной питьевой водой</t>
  </si>
  <si>
    <t>Обеспечение бесперебойного устойчивого водоснабжения из единственного источника питьевой воды города Певек</t>
  </si>
  <si>
    <t xml:space="preserve">Развитие связи на малозаселенных территориях в том числе в Арктической зоны, строительство волокон оптических линий связи в Чукотском автономном округе. </t>
  </si>
  <si>
    <t>Из федерального бюджета</t>
  </si>
  <si>
    <t>ЧАО</t>
  </si>
  <si>
    <t xml:space="preserve">Обеспечение качественными услугами связи социально значимые объекты и граждан на удаленных малозаселенных территориях. </t>
  </si>
  <si>
    <t xml:space="preserve">Цифровая доступность, качественная связь, стабильный интернет во всем регионе. </t>
  </si>
  <si>
    <t>Строительство ВЛ 330 кВ кВ «Мыс Наглейнын – ПП Билибино – Баимский ГОК»</t>
  </si>
  <si>
    <t>Капитальный грант из федерального бюджета/ частные инвестиции</t>
  </si>
  <si>
    <t>границах городского округа Певек и на территории Билибинского муниципального района</t>
  </si>
  <si>
    <t>Энергоснабжение Баимского ГОК</t>
  </si>
  <si>
    <t>Протяженность построенных линий электропередачи, км</t>
  </si>
  <si>
    <t>Строительство энергоисточника в г. Билибино с внеплощадочной инфраструктурой</t>
  </si>
  <si>
    <t>Развитие энергетической инфраструктуры</t>
  </si>
  <si>
    <t>Обеспеченность Чукотского автономного округа инженерной инфраструктурой, обеспечивающей бесперебойную подачу теплоэнергии и электроэнергии жителям города Билибино, %</t>
  </si>
  <si>
    <t>Строительство двух одноцепных ВЛ 110 кВ Певек – Билибино</t>
  </si>
  <si>
    <t>Билибинский МР, ГО Певек</t>
  </si>
  <si>
    <t>энергоснабжения Чаун-Билибинского энергоузла</t>
  </si>
  <si>
    <t>Реконструкция и модернизация газового месторождения</t>
  </si>
  <si>
    <t>предоставление субсидий из окружного бюджета/ чкастные инвестиции</t>
  </si>
  <si>
    <t>сохранение существующих объемов добычи</t>
  </si>
  <si>
    <t>добыча газа, млн.м.куб.</t>
  </si>
  <si>
    <t xml:space="preserve">Освоение Штокверковых месторождений Пыркакайского оловоносного узла </t>
  </si>
  <si>
    <t>ГО Певек</t>
  </si>
  <si>
    <t>добыча олова, тыс. тонн</t>
  </si>
  <si>
    <t xml:space="preserve">Освоение месторождений коксующегося угля Беринговского каменноугольного бассейна </t>
  </si>
  <si>
    <t>пгт. Беринговский</t>
  </si>
  <si>
    <t>отгружено товаров, тыс тонн</t>
  </si>
  <si>
    <t>добыча каменного угля, тыс. тонн</t>
  </si>
  <si>
    <t>Освоение месторождения золота «Совиное»</t>
  </si>
  <si>
    <t>добыча золото, тыс. тонн</t>
  </si>
  <si>
    <t>Освоение месторождения золота и серебра «Клен»</t>
  </si>
  <si>
    <t>Разведка и добыча металлических руд на Канчалано-Амгуэмской лицензионной площади</t>
  </si>
  <si>
    <t>Промышленное освоение золото-серебряного месторождения «Валунистое»  открытым способом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</si>
</sst>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rgb="FF7030A0"/>
      <name val="Times New Roman"/>
      <family val="1"/>
      <charset val="204"/>
    </font>
    <font>
      <sz val="7"/>
      <color rgb="FF7030A0"/>
      <name val="Times New Roman"/>
      <family val="1"/>
      <charset val="204"/>
    </font>
    <font>
      <sz val="11"/>
      <color rgb="FF7030A0"/>
      <name val="Calibri"/>
      <family val="2"/>
      <scheme val="minor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Calibri"/>
      <family val="2"/>
      <charset val="204"/>
    </font>
    <font>
      <sz val="7"/>
      <color theme="1"/>
      <name val="Calibri"/>
      <family val="2"/>
      <scheme val="minor"/>
    </font>
    <font>
      <sz val="7"/>
      <color theme="1"/>
      <name val="Calibri"/>
      <family val="2"/>
      <charset val="204"/>
      <scheme val="minor"/>
    </font>
    <font>
      <sz val="7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7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0" fontId="20" fillId="0" borderId="0"/>
  </cellStyleXfs>
  <cellXfs count="21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3" borderId="5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0" borderId="0" xfId="0" applyFont="1"/>
    <xf numFmtId="165" fontId="11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165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3" fontId="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/>
    <xf numFmtId="0" fontId="5" fillId="0" borderId="5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16" fillId="0" borderId="1" xfId="0" applyFont="1" applyBorder="1" applyAlignment="1">
      <alignment vertical="center" wrapText="1"/>
    </xf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" xfId="0" applyFont="1" applyFill="1" applyBorder="1" applyAlignment="1">
      <alignment vertical="center" wrapText="1"/>
    </xf>
    <xf numFmtId="0" fontId="2" fillId="0" borderId="0" xfId="0" applyFont="1" applyFill="1"/>
    <xf numFmtId="165" fontId="5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165" fontId="11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4" fontId="5" fillId="4" borderId="1" xfId="2" applyNumberFormat="1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left" vertical="top" wrapText="1"/>
    </xf>
    <xf numFmtId="0" fontId="10" fillId="4" borderId="9" xfId="2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4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5" fillId="0" borderId="0" xfId="0" applyFont="1" applyAlignment="1">
      <alignment vertical="center"/>
    </xf>
    <xf numFmtId="0" fontId="0" fillId="0" borderId="1" xfId="0" applyBorder="1"/>
    <xf numFmtId="0" fontId="5" fillId="0" borderId="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9" fontId="5" fillId="0" borderId="1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43" fontId="5" fillId="0" borderId="4" xfId="0" applyNumberFormat="1" applyFont="1" applyBorder="1" applyAlignment="1">
      <alignment horizontal="center" vertical="center" wrapText="1"/>
    </xf>
    <xf numFmtId="43" fontId="5" fillId="0" borderId="3" xfId="0" applyNumberFormat="1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3" fontId="4" fillId="0" borderId="4" xfId="0" applyNumberFormat="1" applyFont="1" applyBorder="1" applyAlignment="1">
      <alignment horizontal="center" vertical="center" wrapText="1"/>
    </xf>
    <xf numFmtId="43" fontId="4" fillId="0" borderId="2" xfId="0" applyNumberFormat="1" applyFont="1" applyBorder="1" applyAlignment="1">
      <alignment horizontal="center" vertical="center" wrapText="1"/>
    </xf>
    <xf numFmtId="43" fontId="4" fillId="0" borderId="3" xfId="0" applyNumberFormat="1" applyFont="1" applyBorder="1" applyAlignment="1">
      <alignment horizontal="center" vertical="center" wrapText="1"/>
    </xf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4" fillId="0" borderId="0" xfId="0" applyFont="1"/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5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386"/>
  <sheetViews>
    <sheetView tabSelected="1" topLeftCell="A4" zoomScaleNormal="100" workbookViewId="0">
      <pane xSplit="2" ySplit="5" topLeftCell="C156" activePane="bottomRight" state="frozen"/>
      <selection activeCell="A4" sqref="A4"/>
      <selection pane="topRight" activeCell="C4" sqref="C4"/>
      <selection pane="bottomLeft" activeCell="A9" sqref="A9"/>
      <selection pane="bottomRight" activeCell="E175" sqref="E175"/>
    </sheetView>
  </sheetViews>
  <sheetFormatPr defaultRowHeight="15" outlineLevelRow="1" outlineLevelCol="1" x14ac:dyDescent="0.25"/>
  <cols>
    <col min="1" max="1" width="5.28515625" customWidth="1"/>
    <col min="2" max="2" width="28.7109375" customWidth="1"/>
    <col min="3" max="3" width="11.140625" customWidth="1"/>
    <col min="4" max="4" width="10.140625" customWidth="1"/>
    <col min="5" max="5" width="14" customWidth="1" outlineLevel="1"/>
    <col min="6" max="6" width="11.5703125" customWidth="1" outlineLevel="1"/>
    <col min="7" max="9" width="9.140625" customWidth="1" outlineLevel="1"/>
    <col min="10" max="10" width="10.5703125" customWidth="1" outlineLevel="1"/>
    <col min="11" max="11" width="9.140625" customWidth="1" outlineLevel="1"/>
    <col min="12" max="14" width="10.7109375" customWidth="1" outlineLevel="1"/>
    <col min="15" max="15" width="14" customWidth="1"/>
    <col min="16" max="16" width="9.85546875" customWidth="1"/>
    <col min="17" max="17" width="10.7109375" customWidth="1"/>
    <col min="18" max="18" width="12.7109375" customWidth="1"/>
    <col min="19" max="19" width="12.42578125" customWidth="1"/>
    <col min="20" max="20" width="10.42578125" customWidth="1"/>
    <col min="21" max="21" width="10.85546875" customWidth="1"/>
    <col min="22" max="22" width="11.7109375" customWidth="1"/>
    <col min="23" max="23" width="11.42578125" customWidth="1"/>
    <col min="24" max="24" width="10" customWidth="1"/>
    <col min="26" max="26" width="11.42578125" customWidth="1"/>
    <col min="27" max="27" width="11.5703125" customWidth="1"/>
    <col min="28" max="28" width="9.85546875" customWidth="1"/>
    <col min="29" max="29" width="10.28515625" customWidth="1"/>
    <col min="30" max="30" width="11.28515625" customWidth="1"/>
    <col min="31" max="31" width="10.85546875" customWidth="1"/>
    <col min="32" max="32" width="10.140625" customWidth="1"/>
    <col min="34" max="34" width="10.85546875" customWidth="1"/>
    <col min="36" max="36" width="10" customWidth="1"/>
    <col min="40" max="40" width="9.85546875" customWidth="1"/>
    <col min="44" max="44" width="9.85546875" customWidth="1"/>
    <col min="47" max="50" width="11.42578125" customWidth="1"/>
    <col min="51" max="51" width="11.28515625" customWidth="1"/>
  </cols>
  <sheetData>
    <row r="2" spans="1:51" ht="50.25" customHeight="1" x14ac:dyDescent="0.25">
      <c r="A2" s="164" t="s">
        <v>42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</row>
    <row r="4" spans="1:51" ht="15" customHeight="1" x14ac:dyDescent="0.25">
      <c r="A4" s="161" t="s">
        <v>35</v>
      </c>
      <c r="B4" s="161" t="s">
        <v>0</v>
      </c>
      <c r="C4" s="161" t="s">
        <v>84</v>
      </c>
      <c r="D4" s="161" t="s">
        <v>51</v>
      </c>
      <c r="E4" s="161" t="s">
        <v>1</v>
      </c>
      <c r="F4" s="161" t="s">
        <v>2</v>
      </c>
      <c r="G4" s="155" t="s">
        <v>9</v>
      </c>
      <c r="H4" s="156"/>
      <c r="I4" s="156"/>
      <c r="J4" s="156"/>
      <c r="K4" s="156"/>
      <c r="L4" s="156"/>
      <c r="M4" s="156"/>
      <c r="N4" s="157"/>
      <c r="O4" s="155" t="s">
        <v>3</v>
      </c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7"/>
      <c r="AY4" s="161" t="s">
        <v>4</v>
      </c>
    </row>
    <row r="5" spans="1:51" ht="15" customHeight="1" x14ac:dyDescent="0.25">
      <c r="A5" s="162"/>
      <c r="B5" s="162"/>
      <c r="C5" s="162"/>
      <c r="D5" s="162"/>
      <c r="E5" s="162"/>
      <c r="F5" s="162"/>
      <c r="G5" s="161">
        <v>2023</v>
      </c>
      <c r="H5" s="161">
        <v>2024</v>
      </c>
      <c r="I5" s="161">
        <v>2025</v>
      </c>
      <c r="J5" s="161">
        <v>2026</v>
      </c>
      <c r="K5" s="161">
        <v>2027</v>
      </c>
      <c r="L5" s="161">
        <v>2028</v>
      </c>
      <c r="M5" s="161">
        <v>2029</v>
      </c>
      <c r="N5" s="161">
        <v>2030</v>
      </c>
      <c r="O5" s="155" t="s">
        <v>5</v>
      </c>
      <c r="P5" s="156"/>
      <c r="Q5" s="156"/>
      <c r="R5" s="157"/>
      <c r="S5" s="155" t="s">
        <v>6</v>
      </c>
      <c r="T5" s="156"/>
      <c r="U5" s="156"/>
      <c r="V5" s="157"/>
      <c r="W5" s="155" t="s">
        <v>7</v>
      </c>
      <c r="X5" s="156"/>
      <c r="Y5" s="156"/>
      <c r="Z5" s="157"/>
      <c r="AA5" s="155" t="s">
        <v>36</v>
      </c>
      <c r="AB5" s="156"/>
      <c r="AC5" s="156"/>
      <c r="AD5" s="157"/>
      <c r="AE5" s="155" t="s">
        <v>37</v>
      </c>
      <c r="AF5" s="156"/>
      <c r="AG5" s="156"/>
      <c r="AH5" s="157"/>
      <c r="AI5" s="155" t="s">
        <v>38</v>
      </c>
      <c r="AJ5" s="156"/>
      <c r="AK5" s="156"/>
      <c r="AL5" s="157"/>
      <c r="AM5" s="155" t="s">
        <v>39</v>
      </c>
      <c r="AN5" s="156"/>
      <c r="AO5" s="156"/>
      <c r="AP5" s="157"/>
      <c r="AQ5" s="155" t="s">
        <v>40</v>
      </c>
      <c r="AR5" s="156"/>
      <c r="AS5" s="156"/>
      <c r="AT5" s="157"/>
      <c r="AU5" s="155" t="s">
        <v>41</v>
      </c>
      <c r="AV5" s="156"/>
      <c r="AW5" s="156"/>
      <c r="AX5" s="157"/>
      <c r="AY5" s="162"/>
    </row>
    <row r="6" spans="1:51" x14ac:dyDescent="0.25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1" t="s">
        <v>8</v>
      </c>
      <c r="P6" s="155" t="s">
        <v>9</v>
      </c>
      <c r="Q6" s="156"/>
      <c r="R6" s="157"/>
      <c r="S6" s="161" t="s">
        <v>8</v>
      </c>
      <c r="T6" s="155" t="s">
        <v>9</v>
      </c>
      <c r="U6" s="156"/>
      <c r="V6" s="157"/>
      <c r="W6" s="161" t="s">
        <v>8</v>
      </c>
      <c r="X6" s="155" t="s">
        <v>9</v>
      </c>
      <c r="Y6" s="156"/>
      <c r="Z6" s="157"/>
      <c r="AA6" s="161" t="s">
        <v>8</v>
      </c>
      <c r="AB6" s="155" t="s">
        <v>9</v>
      </c>
      <c r="AC6" s="156"/>
      <c r="AD6" s="157"/>
      <c r="AE6" s="1" t="s">
        <v>8</v>
      </c>
      <c r="AF6" s="155" t="s">
        <v>9</v>
      </c>
      <c r="AG6" s="156"/>
      <c r="AH6" s="157"/>
      <c r="AI6" s="161" t="s">
        <v>8</v>
      </c>
      <c r="AJ6" s="155" t="s">
        <v>9</v>
      </c>
      <c r="AK6" s="156"/>
      <c r="AL6" s="157"/>
      <c r="AM6" s="161" t="s">
        <v>8</v>
      </c>
      <c r="AN6" s="155" t="s">
        <v>9</v>
      </c>
      <c r="AO6" s="156"/>
      <c r="AP6" s="157"/>
      <c r="AQ6" s="161" t="s">
        <v>8</v>
      </c>
      <c r="AR6" s="155" t="s">
        <v>9</v>
      </c>
      <c r="AS6" s="156"/>
      <c r="AT6" s="157"/>
      <c r="AU6" s="161" t="s">
        <v>8</v>
      </c>
      <c r="AV6" s="155" t="s">
        <v>9</v>
      </c>
      <c r="AW6" s="156"/>
      <c r="AX6" s="157"/>
      <c r="AY6" s="162"/>
    </row>
    <row r="7" spans="1:51" ht="21" x14ac:dyDescent="0.25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" t="s">
        <v>10</v>
      </c>
      <c r="Q7" s="1" t="s">
        <v>11</v>
      </c>
      <c r="R7" s="1" t="s">
        <v>12</v>
      </c>
      <c r="S7" s="163"/>
      <c r="T7" s="1" t="s">
        <v>10</v>
      </c>
      <c r="U7" s="1" t="s">
        <v>13</v>
      </c>
      <c r="V7" s="1" t="s">
        <v>12</v>
      </c>
      <c r="W7" s="163"/>
      <c r="X7" s="3" t="s">
        <v>10</v>
      </c>
      <c r="Y7" s="1" t="s">
        <v>13</v>
      </c>
      <c r="Z7" s="1" t="s">
        <v>12</v>
      </c>
      <c r="AA7" s="163"/>
      <c r="AB7" s="3" t="s">
        <v>10</v>
      </c>
      <c r="AC7" s="1" t="s">
        <v>13</v>
      </c>
      <c r="AD7" s="1" t="s">
        <v>12</v>
      </c>
      <c r="AE7" s="1"/>
      <c r="AF7" s="3" t="s">
        <v>10</v>
      </c>
      <c r="AG7" s="1" t="s">
        <v>13</v>
      </c>
      <c r="AH7" s="1" t="s">
        <v>12</v>
      </c>
      <c r="AI7" s="163"/>
      <c r="AJ7" s="3" t="s">
        <v>10</v>
      </c>
      <c r="AK7" s="1" t="s">
        <v>13</v>
      </c>
      <c r="AL7" s="1" t="s">
        <v>12</v>
      </c>
      <c r="AM7" s="163"/>
      <c r="AN7" s="3" t="s">
        <v>10</v>
      </c>
      <c r="AO7" s="1" t="s">
        <v>13</v>
      </c>
      <c r="AP7" s="1" t="s">
        <v>12</v>
      </c>
      <c r="AQ7" s="163"/>
      <c r="AR7" s="3" t="s">
        <v>10</v>
      </c>
      <c r="AS7" s="1" t="s">
        <v>13</v>
      </c>
      <c r="AT7" s="1" t="s">
        <v>12</v>
      </c>
      <c r="AU7" s="163"/>
      <c r="AV7" s="1" t="s">
        <v>10</v>
      </c>
      <c r="AW7" s="1" t="s">
        <v>13</v>
      </c>
      <c r="AX7" s="1" t="s">
        <v>12</v>
      </c>
      <c r="AY7" s="163"/>
    </row>
    <row r="8" spans="1:51" x14ac:dyDescent="0.25">
      <c r="A8" s="1">
        <v>1</v>
      </c>
      <c r="B8" s="3">
        <v>2</v>
      </c>
      <c r="C8" s="1">
        <v>3</v>
      </c>
      <c r="D8" s="3">
        <v>4</v>
      </c>
      <c r="E8" s="1">
        <v>5</v>
      </c>
      <c r="F8" s="3">
        <v>6</v>
      </c>
      <c r="G8" s="1">
        <v>7</v>
      </c>
      <c r="H8" s="3">
        <v>8</v>
      </c>
      <c r="I8" s="1">
        <v>9</v>
      </c>
      <c r="J8" s="3">
        <v>10</v>
      </c>
      <c r="K8" s="1">
        <v>11</v>
      </c>
      <c r="L8" s="3">
        <v>12</v>
      </c>
      <c r="M8" s="1">
        <v>13</v>
      </c>
      <c r="N8" s="3">
        <v>14</v>
      </c>
      <c r="O8" s="1">
        <v>15</v>
      </c>
      <c r="P8" s="3">
        <v>16</v>
      </c>
      <c r="Q8" s="1">
        <v>17</v>
      </c>
      <c r="R8" s="3">
        <v>18</v>
      </c>
      <c r="S8" s="1">
        <v>19</v>
      </c>
      <c r="T8" s="3">
        <v>20</v>
      </c>
      <c r="U8" s="1">
        <v>21</v>
      </c>
      <c r="V8" s="3">
        <v>22</v>
      </c>
      <c r="W8" s="1">
        <v>23</v>
      </c>
      <c r="X8" s="3">
        <v>24</v>
      </c>
      <c r="Y8" s="1">
        <v>25</v>
      </c>
      <c r="Z8" s="3">
        <v>26</v>
      </c>
      <c r="AA8" s="1">
        <v>27</v>
      </c>
      <c r="AB8" s="3">
        <v>28</v>
      </c>
      <c r="AC8" s="1">
        <v>29</v>
      </c>
      <c r="AD8" s="3">
        <v>30</v>
      </c>
      <c r="AE8" s="1">
        <v>31</v>
      </c>
      <c r="AF8" s="3">
        <v>32</v>
      </c>
      <c r="AG8" s="1">
        <v>33</v>
      </c>
      <c r="AH8" s="3">
        <v>34</v>
      </c>
      <c r="AI8" s="1">
        <v>35</v>
      </c>
      <c r="AJ8" s="3">
        <v>36</v>
      </c>
      <c r="AK8" s="1">
        <v>37</v>
      </c>
      <c r="AL8" s="3">
        <v>38</v>
      </c>
      <c r="AM8" s="1">
        <v>39</v>
      </c>
      <c r="AN8" s="3">
        <v>40</v>
      </c>
      <c r="AO8" s="1">
        <v>41</v>
      </c>
      <c r="AP8" s="3">
        <v>42</v>
      </c>
      <c r="AQ8" s="1">
        <v>43</v>
      </c>
      <c r="AR8" s="3">
        <v>44</v>
      </c>
      <c r="AS8" s="1">
        <v>45</v>
      </c>
      <c r="AT8" s="3">
        <v>46</v>
      </c>
      <c r="AU8" s="1">
        <v>47</v>
      </c>
      <c r="AV8" s="3">
        <v>48</v>
      </c>
      <c r="AW8" s="1">
        <v>49</v>
      </c>
      <c r="AX8" s="3">
        <v>50</v>
      </c>
      <c r="AY8" s="1">
        <v>51</v>
      </c>
    </row>
    <row r="9" spans="1:51" s="26" customFormat="1" ht="26.25" customHeight="1" x14ac:dyDescent="0.2">
      <c r="A9" s="26">
        <f>A31+A72+A83+A88+A128+A149+A167+A175+A220+A224+A261+A326+A336+A379+A381</f>
        <v>320</v>
      </c>
      <c r="B9" s="150" t="s">
        <v>564</v>
      </c>
      <c r="C9" s="38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7">
        <f>O27+O77+O93+O337</f>
        <v>55915886.406000003</v>
      </c>
      <c r="P9" s="37">
        <f>P27+P77+P93+P337</f>
        <v>20936934</v>
      </c>
      <c r="Q9" s="37">
        <f>Q27+Q77+Q93+Q337</f>
        <v>13898958.640000001</v>
      </c>
      <c r="R9" s="37">
        <f>R27+R77+R93+R337</f>
        <v>21079993.765999999</v>
      </c>
      <c r="S9" s="37">
        <f>S27+S77+S93+S337</f>
        <v>36526757.594609141</v>
      </c>
      <c r="T9" s="37">
        <f>T27+T77+T93+T337</f>
        <v>19714959.884</v>
      </c>
      <c r="U9" s="37">
        <f>U27+U77+U93+U337</f>
        <v>5606167.4316091426</v>
      </c>
      <c r="V9" s="37">
        <f>V27+V77+V93+V337</f>
        <v>11205630.279000001</v>
      </c>
      <c r="W9" s="37">
        <f>W27+W77+W93+W337</f>
        <v>32563797.906807818</v>
      </c>
      <c r="X9" s="37">
        <f>X27+X77+X93+X337</f>
        <v>14308584.915999999</v>
      </c>
      <c r="Y9" s="37">
        <f>Y27+Y77+Y93+Y337</f>
        <v>5833044.0058078142</v>
      </c>
      <c r="Z9" s="37">
        <f>Z27+Z77+Z93+Z337</f>
        <v>12422168.985000001</v>
      </c>
      <c r="AA9" s="37">
        <f>AA27+AA77+AA93+AA337</f>
        <v>38777465.270807818</v>
      </c>
      <c r="AB9" s="37">
        <f>AB27+AB77+AB93+AB337</f>
        <v>5356275</v>
      </c>
      <c r="AC9" s="37">
        <f>AC27+AC77+AC93+AC337</f>
        <v>10360278.121807814</v>
      </c>
      <c r="AD9" s="37">
        <f>AD27+AD77+AD93+AD337</f>
        <v>23060912.149</v>
      </c>
      <c r="AE9" s="37">
        <f>AE27+AE77+AE93+AE337</f>
        <v>10061242.961807813</v>
      </c>
      <c r="AF9" s="37">
        <f>AF27+AF77+AF93+AF337</f>
        <v>3106000</v>
      </c>
      <c r="AG9" s="37">
        <f>AG27+AG77+AG93+AG337</f>
        <v>5416121.4218078135</v>
      </c>
      <c r="AH9" s="37">
        <f>AH27+AH77+AH93+AH337</f>
        <v>1539121.5399999998</v>
      </c>
      <c r="AI9" s="37">
        <f>AI27+AI77+AI93+AI337</f>
        <v>7990593.6288078129</v>
      </c>
      <c r="AJ9" s="37">
        <f>AJ27+AJ77+AJ93+AJ337</f>
        <v>3090000</v>
      </c>
      <c r="AK9" s="37">
        <f>AK27+AK77+AK93+AK337</f>
        <v>3879830.2218078133</v>
      </c>
      <c r="AL9" s="37">
        <f>AL27+AL77+AL93+AL337</f>
        <v>1020763.407</v>
      </c>
      <c r="AM9" s="37">
        <f>AM27+AM77+AM93+AM337</f>
        <v>6828313.4288078137</v>
      </c>
      <c r="AN9" s="37">
        <f>AN27+AN77+AN93+AN337</f>
        <v>3337000</v>
      </c>
      <c r="AO9" s="37">
        <f>AO27+AO77+AO93+AO337</f>
        <v>2470550.2218078133</v>
      </c>
      <c r="AP9" s="37">
        <f>AP27+AP77+AP93+AP337</f>
        <v>1020763.2069999999</v>
      </c>
      <c r="AQ9" s="37">
        <f>AQ27+AQ77+AQ93+AQ337</f>
        <v>5368973.2288078135</v>
      </c>
      <c r="AR9" s="37">
        <f>AR27+AR77+AR93+AR337</f>
        <v>2837000</v>
      </c>
      <c r="AS9" s="37">
        <f>AS27+AS77+AS93+AS337</f>
        <v>1511210.2218078135</v>
      </c>
      <c r="AT9" s="37">
        <f>AT27+AT77+AT93+AT337</f>
        <v>1020763.007</v>
      </c>
      <c r="AU9" s="37">
        <f>AU27+AU77+AU93+AU337</f>
        <v>216128412.42645603</v>
      </c>
      <c r="AV9" s="37">
        <f>AV27+AV77+AV93+AV337</f>
        <v>80534735.799999997</v>
      </c>
      <c r="AW9" s="37">
        <f>AW27+AW77+AW93+AW337</f>
        <v>63223560.286456011</v>
      </c>
      <c r="AX9" s="37">
        <f>AX27+AX77+AX93+AX337</f>
        <v>72370116.340000004</v>
      </c>
      <c r="AY9" s="36"/>
    </row>
    <row r="10" spans="1:51" s="26" customFormat="1" ht="26.25" customHeight="1" x14ac:dyDescent="0.2">
      <c r="A10" s="23" t="s">
        <v>32</v>
      </c>
      <c r="B10" s="24"/>
      <c r="C10" s="39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7">
        <f>SUM(O11:O26)</f>
        <v>96580000</v>
      </c>
      <c r="P10" s="27">
        <f t="shared" ref="P10:AX10" si="0">SUM(P11:P26)</f>
        <v>0</v>
      </c>
      <c r="Q10" s="27">
        <f t="shared" si="0"/>
        <v>0</v>
      </c>
      <c r="R10" s="27">
        <f t="shared" si="0"/>
        <v>96580000</v>
      </c>
      <c r="S10" s="27">
        <f t="shared" si="0"/>
        <v>111530000</v>
      </c>
      <c r="T10" s="27">
        <f t="shared" si="0"/>
        <v>0</v>
      </c>
      <c r="U10" s="27">
        <f t="shared" si="0"/>
        <v>0</v>
      </c>
      <c r="V10" s="27">
        <f t="shared" si="0"/>
        <v>111530000</v>
      </c>
      <c r="W10" s="27">
        <f t="shared" si="0"/>
        <v>127080000</v>
      </c>
      <c r="X10" s="27">
        <f t="shared" si="0"/>
        <v>0</v>
      </c>
      <c r="Y10" s="27">
        <f t="shared" si="0"/>
        <v>0</v>
      </c>
      <c r="Z10" s="27">
        <f t="shared" si="0"/>
        <v>127080000</v>
      </c>
      <c r="AA10" s="27">
        <f t="shared" si="0"/>
        <v>137705000</v>
      </c>
      <c r="AB10" s="27">
        <f t="shared" si="0"/>
        <v>0</v>
      </c>
      <c r="AC10" s="27">
        <f t="shared" si="0"/>
        <v>0</v>
      </c>
      <c r="AD10" s="27">
        <f t="shared" si="0"/>
        <v>137705000</v>
      </c>
      <c r="AE10" s="27">
        <f t="shared" si="0"/>
        <v>73930000</v>
      </c>
      <c r="AF10" s="27">
        <f t="shared" si="0"/>
        <v>0</v>
      </c>
      <c r="AG10" s="27">
        <f t="shared" si="0"/>
        <v>0</v>
      </c>
      <c r="AH10" s="27">
        <f t="shared" si="0"/>
        <v>73930000</v>
      </c>
      <c r="AI10" s="27">
        <f t="shared" si="0"/>
        <v>4310000</v>
      </c>
      <c r="AJ10" s="27">
        <f t="shared" si="0"/>
        <v>0</v>
      </c>
      <c r="AK10" s="27">
        <f t="shared" si="0"/>
        <v>0</v>
      </c>
      <c r="AL10" s="27">
        <f t="shared" si="0"/>
        <v>4310000</v>
      </c>
      <c r="AM10" s="27">
        <f t="shared" si="0"/>
        <v>50000</v>
      </c>
      <c r="AN10" s="27">
        <f t="shared" si="0"/>
        <v>0</v>
      </c>
      <c r="AO10" s="27">
        <f t="shared" si="0"/>
        <v>0</v>
      </c>
      <c r="AP10" s="27">
        <f t="shared" si="0"/>
        <v>50000</v>
      </c>
      <c r="AQ10" s="27">
        <f t="shared" si="0"/>
        <v>50000</v>
      </c>
      <c r="AR10" s="27">
        <f t="shared" si="0"/>
        <v>0</v>
      </c>
      <c r="AS10" s="27">
        <f t="shared" si="0"/>
        <v>0</v>
      </c>
      <c r="AT10" s="27">
        <f t="shared" si="0"/>
        <v>50000</v>
      </c>
      <c r="AU10" s="27">
        <f t="shared" si="0"/>
        <v>551235000</v>
      </c>
      <c r="AV10" s="27">
        <f t="shared" si="0"/>
        <v>0</v>
      </c>
      <c r="AW10" s="27">
        <f t="shared" si="0"/>
        <v>0</v>
      </c>
      <c r="AX10" s="27">
        <f t="shared" si="0"/>
        <v>551235000</v>
      </c>
      <c r="AY10" s="25"/>
    </row>
    <row r="11" spans="1:51" ht="21" customHeight="1" outlineLevel="1" x14ac:dyDescent="0.25">
      <c r="A11" s="158">
        <v>1</v>
      </c>
      <c r="B11" s="158" t="s">
        <v>108</v>
      </c>
      <c r="C11" s="158" t="s">
        <v>113</v>
      </c>
      <c r="D11" s="158" t="s">
        <v>112</v>
      </c>
      <c r="E11" s="42" t="s">
        <v>109</v>
      </c>
      <c r="F11" s="50">
        <f>SUM(G11:N11)</f>
        <v>2175</v>
      </c>
      <c r="G11" s="50">
        <v>0</v>
      </c>
      <c r="H11" s="50">
        <v>0</v>
      </c>
      <c r="I11" s="50">
        <v>0</v>
      </c>
      <c r="J11" s="50">
        <v>0</v>
      </c>
      <c r="K11" s="50">
        <v>2175</v>
      </c>
      <c r="L11" s="50">
        <v>0</v>
      </c>
      <c r="M11" s="50">
        <v>0</v>
      </c>
      <c r="N11" s="50">
        <v>0</v>
      </c>
      <c r="O11" s="151">
        <f>SUM(P11:R12)</f>
        <v>80000000</v>
      </c>
      <c r="P11" s="151">
        <v>0</v>
      </c>
      <c r="Q11" s="153">
        <v>0</v>
      </c>
      <c r="R11" s="153">
        <v>80000000</v>
      </c>
      <c r="S11" s="151">
        <f>SUM(T11:V12)</f>
        <v>90000000</v>
      </c>
      <c r="T11" s="153">
        <v>0</v>
      </c>
      <c r="U11" s="153">
        <v>0</v>
      </c>
      <c r="V11" s="153">
        <v>90000000</v>
      </c>
      <c r="W11" s="151">
        <f>SUM(X11:Z12)</f>
        <v>100000000</v>
      </c>
      <c r="X11" s="153">
        <v>0</v>
      </c>
      <c r="Y11" s="153">
        <v>0</v>
      </c>
      <c r="Z11" s="153">
        <v>100000000</v>
      </c>
      <c r="AA11" s="151">
        <f>SUM(AB11:AD12)</f>
        <v>110000000</v>
      </c>
      <c r="AB11" s="153">
        <v>0</v>
      </c>
      <c r="AC11" s="153">
        <v>0</v>
      </c>
      <c r="AD11" s="153">
        <v>110000000</v>
      </c>
      <c r="AE11" s="151">
        <f>SUM(AF11:AH12)</f>
        <v>60000000</v>
      </c>
      <c r="AF11" s="153">
        <v>0</v>
      </c>
      <c r="AG11" s="153">
        <v>0</v>
      </c>
      <c r="AH11" s="153">
        <v>60000000</v>
      </c>
      <c r="AI11" s="151">
        <f>SUM(AJ11:AL12)</f>
        <v>0</v>
      </c>
      <c r="AJ11" s="153">
        <v>0</v>
      </c>
      <c r="AK11" s="153">
        <v>0</v>
      </c>
      <c r="AL11" s="153">
        <v>0</v>
      </c>
      <c r="AM11" s="151">
        <f>SUM(AN11:AP12)</f>
        <v>0</v>
      </c>
      <c r="AN11" s="153">
        <v>0</v>
      </c>
      <c r="AO11" s="153">
        <v>0</v>
      </c>
      <c r="AP11" s="153">
        <v>0</v>
      </c>
      <c r="AQ11" s="151">
        <f>SUM(AR11:AT12)</f>
        <v>0</v>
      </c>
      <c r="AR11" s="153">
        <v>0</v>
      </c>
      <c r="AS11" s="153">
        <v>0</v>
      </c>
      <c r="AT11" s="153">
        <v>0</v>
      </c>
      <c r="AU11" s="151">
        <f>SUM(AV11:AX12)</f>
        <v>440000000</v>
      </c>
      <c r="AV11" s="153">
        <v>0</v>
      </c>
      <c r="AW11" s="153">
        <v>0</v>
      </c>
      <c r="AX11" s="153">
        <f>SUM(R11,V11,Z11,AD11,AH11,AL11,AP11,AT11)</f>
        <v>440000000</v>
      </c>
      <c r="AY11" s="165" t="s">
        <v>114</v>
      </c>
    </row>
    <row r="12" spans="1:51" ht="31.5" customHeight="1" outlineLevel="1" x14ac:dyDescent="0.25">
      <c r="A12" s="160"/>
      <c r="B12" s="160"/>
      <c r="C12" s="160"/>
      <c r="D12" s="160"/>
      <c r="E12" s="42" t="s">
        <v>110</v>
      </c>
      <c r="F12" s="8">
        <f>SUM(G12:N12)</f>
        <v>993000000</v>
      </c>
      <c r="G12" s="8">
        <v>0</v>
      </c>
      <c r="H12" s="8">
        <v>0</v>
      </c>
      <c r="I12" s="8">
        <v>0</v>
      </c>
      <c r="J12" s="8">
        <v>0</v>
      </c>
      <c r="K12" s="8">
        <v>93000000</v>
      </c>
      <c r="L12" s="8">
        <v>200000000</v>
      </c>
      <c r="M12" s="8">
        <v>350000000</v>
      </c>
      <c r="N12" s="8">
        <v>350000000</v>
      </c>
      <c r="O12" s="152"/>
      <c r="P12" s="152"/>
      <c r="Q12" s="154"/>
      <c r="R12" s="154"/>
      <c r="S12" s="152"/>
      <c r="T12" s="154"/>
      <c r="U12" s="154"/>
      <c r="V12" s="154"/>
      <c r="W12" s="152"/>
      <c r="X12" s="154"/>
      <c r="Y12" s="154"/>
      <c r="Z12" s="154"/>
      <c r="AA12" s="152"/>
      <c r="AB12" s="154"/>
      <c r="AC12" s="154"/>
      <c r="AD12" s="154"/>
      <c r="AE12" s="152"/>
      <c r="AF12" s="154"/>
      <c r="AG12" s="154"/>
      <c r="AH12" s="154"/>
      <c r="AI12" s="152"/>
      <c r="AJ12" s="154"/>
      <c r="AK12" s="154"/>
      <c r="AL12" s="154"/>
      <c r="AM12" s="152"/>
      <c r="AN12" s="154"/>
      <c r="AO12" s="154"/>
      <c r="AP12" s="154"/>
      <c r="AQ12" s="152"/>
      <c r="AR12" s="154"/>
      <c r="AS12" s="154"/>
      <c r="AT12" s="154"/>
      <c r="AU12" s="152"/>
      <c r="AV12" s="154"/>
      <c r="AW12" s="154"/>
      <c r="AX12" s="154"/>
      <c r="AY12" s="166"/>
    </row>
    <row r="13" spans="1:51" ht="33.75" customHeight="1" outlineLevel="1" x14ac:dyDescent="0.25">
      <c r="A13" s="158">
        <v>2</v>
      </c>
      <c r="B13" s="158" t="s">
        <v>111</v>
      </c>
      <c r="C13" s="158" t="s">
        <v>113</v>
      </c>
      <c r="D13" s="158" t="s">
        <v>112</v>
      </c>
      <c r="E13" s="42" t="s">
        <v>109</v>
      </c>
      <c r="F13" s="51">
        <f>SUM(G13:N13)</f>
        <v>269</v>
      </c>
      <c r="G13" s="30">
        <v>202</v>
      </c>
      <c r="H13" s="30">
        <v>3</v>
      </c>
      <c r="I13" s="30">
        <v>64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151">
        <f>SUM(P13:R14)</f>
        <v>3500000</v>
      </c>
      <c r="P13" s="151">
        <v>0</v>
      </c>
      <c r="Q13" s="153">
        <v>0</v>
      </c>
      <c r="R13" s="153">
        <v>3500000</v>
      </c>
      <c r="S13" s="151">
        <f>SUM(T13:V14)</f>
        <v>600000</v>
      </c>
      <c r="T13" s="153">
        <v>0</v>
      </c>
      <c r="U13" s="153">
        <v>0</v>
      </c>
      <c r="V13" s="153">
        <v>600000</v>
      </c>
      <c r="W13" s="151">
        <f>SUM(X13:Z14)</f>
        <v>600000</v>
      </c>
      <c r="X13" s="153">
        <v>0</v>
      </c>
      <c r="Y13" s="153">
        <v>0</v>
      </c>
      <c r="Z13" s="153">
        <v>600000</v>
      </c>
      <c r="AA13" s="151">
        <f>SUM(AB13:AD14)</f>
        <v>300000</v>
      </c>
      <c r="AB13" s="153">
        <v>0</v>
      </c>
      <c r="AC13" s="153">
        <v>0</v>
      </c>
      <c r="AD13" s="153">
        <v>300000</v>
      </c>
      <c r="AE13" s="151">
        <f>SUM(AF13:AH14)</f>
        <v>50000</v>
      </c>
      <c r="AF13" s="153">
        <v>0</v>
      </c>
      <c r="AG13" s="153">
        <v>0</v>
      </c>
      <c r="AH13" s="153">
        <v>50000</v>
      </c>
      <c r="AI13" s="151">
        <f>SUM(AJ13:AL14)</f>
        <v>50000</v>
      </c>
      <c r="AJ13" s="153">
        <v>0</v>
      </c>
      <c r="AK13" s="153">
        <v>0</v>
      </c>
      <c r="AL13" s="153">
        <v>50000</v>
      </c>
      <c r="AM13" s="151">
        <f>SUM(AN13:AP14)</f>
        <v>50000</v>
      </c>
      <c r="AN13" s="153">
        <v>0</v>
      </c>
      <c r="AO13" s="153">
        <v>0</v>
      </c>
      <c r="AP13" s="153">
        <v>50000</v>
      </c>
      <c r="AQ13" s="151">
        <f>SUM(AR13:AT14)</f>
        <v>50000</v>
      </c>
      <c r="AR13" s="153">
        <v>0</v>
      </c>
      <c r="AS13" s="153">
        <v>0</v>
      </c>
      <c r="AT13" s="153">
        <v>50000</v>
      </c>
      <c r="AU13" s="151">
        <f>SUM(AV13:AX14)</f>
        <v>5200000</v>
      </c>
      <c r="AV13" s="153">
        <v>0</v>
      </c>
      <c r="AW13" s="153">
        <v>0</v>
      </c>
      <c r="AX13" s="153">
        <f>SUM(R13,V13,Z13,AD13,AH13,AL13,AP13,AT13)</f>
        <v>5200000</v>
      </c>
      <c r="AY13" s="165" t="s">
        <v>114</v>
      </c>
    </row>
    <row r="14" spans="1:51" ht="21" outlineLevel="1" x14ac:dyDescent="0.25">
      <c r="A14" s="160"/>
      <c r="B14" s="160"/>
      <c r="C14" s="160"/>
      <c r="D14" s="160"/>
      <c r="E14" s="42" t="s">
        <v>110</v>
      </c>
      <c r="F14" s="8">
        <f>SUM(G14:N14)</f>
        <v>108262000</v>
      </c>
      <c r="G14" s="52">
        <v>18700000</v>
      </c>
      <c r="H14" s="52">
        <v>17200000</v>
      </c>
      <c r="I14" s="52">
        <v>16200000</v>
      </c>
      <c r="J14" s="8">
        <v>13500000</v>
      </c>
      <c r="K14" s="8">
        <v>14400000</v>
      </c>
      <c r="L14" s="8">
        <v>15010000</v>
      </c>
      <c r="M14" s="8">
        <v>8200000</v>
      </c>
      <c r="N14" s="8">
        <v>5052000</v>
      </c>
      <c r="O14" s="152"/>
      <c r="P14" s="152"/>
      <c r="Q14" s="154"/>
      <c r="R14" s="154"/>
      <c r="S14" s="152"/>
      <c r="T14" s="154"/>
      <c r="U14" s="154"/>
      <c r="V14" s="154"/>
      <c r="W14" s="152"/>
      <c r="X14" s="154"/>
      <c r="Y14" s="154"/>
      <c r="Z14" s="154"/>
      <c r="AA14" s="152"/>
      <c r="AB14" s="154"/>
      <c r="AC14" s="154"/>
      <c r="AD14" s="154"/>
      <c r="AE14" s="152"/>
      <c r="AF14" s="154"/>
      <c r="AG14" s="154"/>
      <c r="AH14" s="154"/>
      <c r="AI14" s="152"/>
      <c r="AJ14" s="154"/>
      <c r="AK14" s="154"/>
      <c r="AL14" s="154"/>
      <c r="AM14" s="152"/>
      <c r="AN14" s="154"/>
      <c r="AO14" s="154"/>
      <c r="AP14" s="154"/>
      <c r="AQ14" s="152"/>
      <c r="AR14" s="154"/>
      <c r="AS14" s="154"/>
      <c r="AT14" s="154"/>
      <c r="AU14" s="152"/>
      <c r="AV14" s="154"/>
      <c r="AW14" s="154"/>
      <c r="AX14" s="154"/>
      <c r="AY14" s="166"/>
    </row>
    <row r="15" spans="1:51" s="206" customFormat="1" ht="21" customHeight="1" outlineLevel="1" x14ac:dyDescent="0.25">
      <c r="A15" s="209">
        <v>3</v>
      </c>
      <c r="B15" s="209" t="s">
        <v>589</v>
      </c>
      <c r="C15" s="209" t="s">
        <v>113</v>
      </c>
      <c r="D15" s="209" t="s">
        <v>590</v>
      </c>
      <c r="E15" s="203" t="s">
        <v>109</v>
      </c>
      <c r="F15" s="203">
        <v>1500</v>
      </c>
      <c r="G15" s="207" t="s">
        <v>463</v>
      </c>
      <c r="H15" s="207" t="s">
        <v>463</v>
      </c>
      <c r="I15" s="203" t="s">
        <v>463</v>
      </c>
      <c r="J15" s="203" t="s">
        <v>463</v>
      </c>
      <c r="K15" s="203" t="s">
        <v>463</v>
      </c>
      <c r="L15" s="203">
        <v>1500</v>
      </c>
      <c r="M15" s="203">
        <v>1500</v>
      </c>
      <c r="N15" s="203">
        <v>1500</v>
      </c>
      <c r="O15" s="210">
        <f>P15+Q15+R15</f>
        <v>1600000</v>
      </c>
      <c r="P15" s="210"/>
      <c r="Q15" s="210"/>
      <c r="R15" s="210">
        <v>1600000</v>
      </c>
      <c r="S15" s="210">
        <f t="shared" ref="S15" si="1">SUM(T15:V16)</f>
        <v>1600000</v>
      </c>
      <c r="T15" s="210"/>
      <c r="U15" s="210"/>
      <c r="V15" s="210">
        <v>1600000</v>
      </c>
      <c r="W15" s="210">
        <f t="shared" ref="W15" si="2">SUM(X15:Z16)</f>
        <v>1700000</v>
      </c>
      <c r="X15" s="210"/>
      <c r="Y15" s="210"/>
      <c r="Z15" s="210">
        <v>1700000</v>
      </c>
      <c r="AA15" s="210">
        <f t="shared" ref="AA15" si="3">SUM(AB15:AD16)</f>
        <v>2000000</v>
      </c>
      <c r="AB15" s="210"/>
      <c r="AC15" s="210"/>
      <c r="AD15" s="210">
        <v>2000000</v>
      </c>
      <c r="AE15" s="210">
        <f t="shared" ref="AE15" si="4">SUM(AF15:AH16)</f>
        <v>2000000</v>
      </c>
      <c r="AF15" s="210"/>
      <c r="AG15" s="210"/>
      <c r="AH15" s="210">
        <v>2000000</v>
      </c>
      <c r="AI15" s="210">
        <f t="shared" ref="AI15" si="5">SUM(AJ15:AL16)</f>
        <v>1100000</v>
      </c>
      <c r="AJ15" s="210"/>
      <c r="AK15" s="210"/>
      <c r="AL15" s="210">
        <v>1100000</v>
      </c>
      <c r="AM15" s="210">
        <f t="shared" ref="AM15" si="6">SUM(AN15:AP16)</f>
        <v>0</v>
      </c>
      <c r="AN15" s="210"/>
      <c r="AO15" s="210"/>
      <c r="AP15" s="210"/>
      <c r="AQ15" s="210">
        <f t="shared" ref="AQ15" si="7">SUM(AR15:AT16)</f>
        <v>0</v>
      </c>
      <c r="AR15" s="210"/>
      <c r="AS15" s="210"/>
      <c r="AT15" s="210"/>
      <c r="AU15" s="210">
        <f t="shared" ref="AU15" si="8">SUM(AV15:AX16)</f>
        <v>10000000</v>
      </c>
      <c r="AV15" s="210"/>
      <c r="AW15" s="210"/>
      <c r="AX15" s="211">
        <f t="shared" ref="AX15" si="9">SUM(R15,V15,Z15,AD15,AH15,AL15,AP15,AT15)</f>
        <v>10000000</v>
      </c>
      <c r="AY15" s="210"/>
    </row>
    <row r="16" spans="1:51" s="206" customFormat="1" ht="21" outlineLevel="1" x14ac:dyDescent="0.25">
      <c r="A16" s="212"/>
      <c r="B16" s="212"/>
      <c r="C16" s="212"/>
      <c r="D16" s="212"/>
      <c r="E16" s="203" t="s">
        <v>110</v>
      </c>
      <c r="F16" s="207" t="s">
        <v>591</v>
      </c>
      <c r="G16" s="207">
        <v>0</v>
      </c>
      <c r="H16" s="207">
        <v>0</v>
      </c>
      <c r="I16" s="203">
        <v>0</v>
      </c>
      <c r="J16" s="203">
        <v>0</v>
      </c>
      <c r="K16" s="203">
        <v>0</v>
      </c>
      <c r="L16" s="203">
        <v>2.4</v>
      </c>
      <c r="M16" s="203">
        <v>4.8</v>
      </c>
      <c r="N16" s="203">
        <v>7.2</v>
      </c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4"/>
      <c r="AY16" s="213"/>
    </row>
    <row r="17" spans="1:51" s="206" customFormat="1" ht="21" outlineLevel="1" x14ac:dyDescent="0.25">
      <c r="A17" s="209">
        <v>4</v>
      </c>
      <c r="B17" s="209" t="s">
        <v>592</v>
      </c>
      <c r="C17" s="209" t="s">
        <v>113</v>
      </c>
      <c r="D17" s="209" t="s">
        <v>593</v>
      </c>
      <c r="E17" s="203" t="s">
        <v>109</v>
      </c>
      <c r="F17" s="203">
        <v>1000</v>
      </c>
      <c r="G17" s="203">
        <v>345</v>
      </c>
      <c r="H17" s="203">
        <v>600</v>
      </c>
      <c r="I17" s="203"/>
      <c r="J17" s="203"/>
      <c r="K17" s="203">
        <v>1000</v>
      </c>
      <c r="L17" s="203">
        <v>1000</v>
      </c>
      <c r="M17" s="203">
        <v>1000</v>
      </c>
      <c r="N17" s="203">
        <v>1000</v>
      </c>
      <c r="O17" s="210">
        <f t="shared" ref="O17" si="10">P17+Q17+R17</f>
        <v>10000000</v>
      </c>
      <c r="P17" s="210"/>
      <c r="Q17" s="210"/>
      <c r="R17" s="210">
        <v>10000000</v>
      </c>
      <c r="S17" s="210">
        <f t="shared" ref="S17" si="11">SUM(T17:V18)</f>
        <v>15000000</v>
      </c>
      <c r="T17" s="210"/>
      <c r="U17" s="210"/>
      <c r="V17" s="210">
        <v>15000000</v>
      </c>
      <c r="W17" s="210">
        <f t="shared" ref="W17" si="12">SUM(X17:Z18)</f>
        <v>20000000</v>
      </c>
      <c r="X17" s="210"/>
      <c r="Y17" s="210"/>
      <c r="Z17" s="210">
        <v>20000000</v>
      </c>
      <c r="AA17" s="210">
        <f t="shared" ref="AA17" si="13">SUM(AB17:AD18)</f>
        <v>20000000</v>
      </c>
      <c r="AB17" s="210"/>
      <c r="AC17" s="210"/>
      <c r="AD17" s="210">
        <v>20000000</v>
      </c>
      <c r="AE17" s="210">
        <f t="shared" ref="AE17" si="14">SUM(AF17:AH18)</f>
        <v>6300000</v>
      </c>
      <c r="AF17" s="210"/>
      <c r="AG17" s="210"/>
      <c r="AH17" s="210">
        <v>6300000</v>
      </c>
      <c r="AI17" s="210">
        <f t="shared" ref="AI17" si="15">SUM(AJ17:AL18)</f>
        <v>0</v>
      </c>
      <c r="AJ17" s="210"/>
      <c r="AK17" s="210"/>
      <c r="AL17" s="210"/>
      <c r="AM17" s="210">
        <f t="shared" ref="AM17" si="16">SUM(AN17:AP18)</f>
        <v>0</v>
      </c>
      <c r="AN17" s="210"/>
      <c r="AO17" s="210"/>
      <c r="AP17" s="210"/>
      <c r="AQ17" s="210">
        <f t="shared" ref="AQ17" si="17">SUM(AR17:AT18)</f>
        <v>0</v>
      </c>
      <c r="AR17" s="210"/>
      <c r="AS17" s="210"/>
      <c r="AT17" s="210"/>
      <c r="AU17" s="210">
        <f t="shared" ref="AU17" si="18">SUM(AV17:AX18)</f>
        <v>71300000</v>
      </c>
      <c r="AV17" s="210"/>
      <c r="AW17" s="210"/>
      <c r="AX17" s="211">
        <f t="shared" ref="AX17" si="19">SUM(R17,V17,Z17,AD17,AH17,AL17,AP17,AT17)</f>
        <v>71300000</v>
      </c>
      <c r="AY17" s="210"/>
    </row>
    <row r="18" spans="1:51" s="206" customFormat="1" ht="21" outlineLevel="1" x14ac:dyDescent="0.25">
      <c r="A18" s="212"/>
      <c r="B18" s="212"/>
      <c r="C18" s="212"/>
      <c r="D18" s="212"/>
      <c r="E18" s="203" t="s">
        <v>594</v>
      </c>
      <c r="F18" s="207" t="s">
        <v>595</v>
      </c>
      <c r="G18" s="207">
        <v>1500</v>
      </c>
      <c r="H18" s="207">
        <v>1500</v>
      </c>
      <c r="I18" s="203">
        <v>1500</v>
      </c>
      <c r="J18" s="203">
        <v>1500</v>
      </c>
      <c r="K18" s="203">
        <v>1500</v>
      </c>
      <c r="L18" s="203">
        <v>1500</v>
      </c>
      <c r="M18" s="203">
        <v>1500</v>
      </c>
      <c r="N18" s="203">
        <v>1500</v>
      </c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4"/>
      <c r="AY18" s="213"/>
    </row>
    <row r="19" spans="1:51" s="206" customFormat="1" ht="21" outlineLevel="1" x14ac:dyDescent="0.25">
      <c r="A19" s="209">
        <v>5</v>
      </c>
      <c r="B19" s="209" t="s">
        <v>596</v>
      </c>
      <c r="C19" s="209" t="s">
        <v>113</v>
      </c>
      <c r="D19" s="215"/>
      <c r="E19" s="207" t="s">
        <v>109</v>
      </c>
      <c r="F19" s="207"/>
      <c r="G19" s="207" t="s">
        <v>463</v>
      </c>
      <c r="H19" s="207" t="s">
        <v>463</v>
      </c>
      <c r="I19" s="203" t="s">
        <v>463</v>
      </c>
      <c r="J19" s="203" t="s">
        <v>463</v>
      </c>
      <c r="K19" s="203" t="s">
        <v>463</v>
      </c>
      <c r="L19" s="203">
        <v>500</v>
      </c>
      <c r="M19" s="203">
        <v>500</v>
      </c>
      <c r="N19" s="203">
        <v>500</v>
      </c>
      <c r="O19" s="210">
        <f t="shared" ref="O19" si="20">P19+Q19+R19</f>
        <v>500000</v>
      </c>
      <c r="P19" s="210"/>
      <c r="Q19" s="210"/>
      <c r="R19" s="210">
        <v>500000</v>
      </c>
      <c r="S19" s="210">
        <f t="shared" ref="S19" si="21">SUM(T19:V20)</f>
        <v>2500000</v>
      </c>
      <c r="T19" s="210"/>
      <c r="U19" s="210"/>
      <c r="V19" s="210">
        <v>2500000</v>
      </c>
      <c r="W19" s="210">
        <f t="shared" ref="W19" si="22">SUM(X19:Z20)</f>
        <v>2500000</v>
      </c>
      <c r="X19" s="210"/>
      <c r="Y19" s="210"/>
      <c r="Z19" s="210">
        <v>2500000</v>
      </c>
      <c r="AA19" s="210">
        <f t="shared" ref="AA19" si="23">SUM(AB19:AD20)</f>
        <v>3500000</v>
      </c>
      <c r="AB19" s="210"/>
      <c r="AC19" s="210"/>
      <c r="AD19" s="210">
        <v>3500000</v>
      </c>
      <c r="AE19" s="210">
        <f t="shared" ref="AE19" si="24">SUM(AF19:AH20)</f>
        <v>3500000</v>
      </c>
      <c r="AF19" s="210"/>
      <c r="AG19" s="210"/>
      <c r="AH19" s="210">
        <v>3500000</v>
      </c>
      <c r="AI19" s="210">
        <f t="shared" ref="AI19" si="25">SUM(AJ19:AL20)</f>
        <v>2760000</v>
      </c>
      <c r="AJ19" s="210"/>
      <c r="AK19" s="210"/>
      <c r="AL19" s="210">
        <v>2760000</v>
      </c>
      <c r="AM19" s="210">
        <f t="shared" ref="AM19" si="26">SUM(AN19:AP20)</f>
        <v>0</v>
      </c>
      <c r="AN19" s="210"/>
      <c r="AO19" s="210"/>
      <c r="AP19" s="210"/>
      <c r="AQ19" s="210">
        <f t="shared" ref="AQ19" si="27">SUM(AR19:AT20)</f>
        <v>0</v>
      </c>
      <c r="AR19" s="210"/>
      <c r="AS19" s="210"/>
      <c r="AT19" s="210"/>
      <c r="AU19" s="210">
        <f t="shared" ref="AU19" si="28">SUM(AV19:AX20)</f>
        <v>15260000</v>
      </c>
      <c r="AV19" s="210"/>
      <c r="AW19" s="210"/>
      <c r="AX19" s="211">
        <f t="shared" ref="AX19" si="29">SUM(R19,V19,Z19,AD19,AH19,AL19,AP19,AT19)</f>
        <v>15260000</v>
      </c>
      <c r="AY19" s="210"/>
    </row>
    <row r="20" spans="1:51" s="206" customFormat="1" ht="21" outlineLevel="1" x14ac:dyDescent="0.25">
      <c r="A20" s="212"/>
      <c r="B20" s="212"/>
      <c r="C20" s="212"/>
      <c r="D20" s="216"/>
      <c r="E20" s="207" t="s">
        <v>594</v>
      </c>
      <c r="F20" s="207" t="s">
        <v>597</v>
      </c>
      <c r="G20" s="207">
        <v>0</v>
      </c>
      <c r="H20" s="207">
        <v>0</v>
      </c>
      <c r="I20" s="203">
        <v>0</v>
      </c>
      <c r="J20" s="203">
        <v>0</v>
      </c>
      <c r="K20" s="203">
        <v>0</v>
      </c>
      <c r="L20" s="203">
        <v>2.5</v>
      </c>
      <c r="M20" s="203">
        <v>2.5</v>
      </c>
      <c r="N20" s="203">
        <v>3</v>
      </c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4"/>
      <c r="AY20" s="213"/>
    </row>
    <row r="21" spans="1:51" s="206" customFormat="1" ht="21" outlineLevel="1" x14ac:dyDescent="0.25">
      <c r="A21" s="209">
        <v>6</v>
      </c>
      <c r="B21" s="209" t="s">
        <v>598</v>
      </c>
      <c r="C21" s="209" t="s">
        <v>113</v>
      </c>
      <c r="D21" s="215"/>
      <c r="E21" s="203" t="s">
        <v>109</v>
      </c>
      <c r="F21" s="205"/>
      <c r="G21" s="205" t="s">
        <v>463</v>
      </c>
      <c r="H21" s="205" t="s">
        <v>463</v>
      </c>
      <c r="I21" s="204" t="s">
        <v>463</v>
      </c>
      <c r="J21" s="204" t="s">
        <v>463</v>
      </c>
      <c r="K21" s="204">
        <v>800</v>
      </c>
      <c r="L21" s="204">
        <v>800</v>
      </c>
      <c r="M21" s="204">
        <v>800</v>
      </c>
      <c r="N21" s="204">
        <v>800</v>
      </c>
      <c r="O21" s="210">
        <f t="shared" ref="O21" si="30">P21+Q21+R21</f>
        <v>500000</v>
      </c>
      <c r="P21" s="210"/>
      <c r="Q21" s="210"/>
      <c r="R21" s="210">
        <v>500000</v>
      </c>
      <c r="S21" s="210">
        <f t="shared" ref="S21" si="31">SUM(T21:V22)</f>
        <v>1300000</v>
      </c>
      <c r="T21" s="210"/>
      <c r="U21" s="210"/>
      <c r="V21" s="210">
        <v>1300000</v>
      </c>
      <c r="W21" s="210">
        <f t="shared" ref="W21" si="32">SUM(X21:Z22)</f>
        <v>1500000</v>
      </c>
      <c r="X21" s="210"/>
      <c r="Y21" s="210"/>
      <c r="Z21" s="210">
        <v>1500000</v>
      </c>
      <c r="AA21" s="210">
        <f t="shared" ref="AA21" si="33">SUM(AB21:AD22)</f>
        <v>1500000</v>
      </c>
      <c r="AB21" s="210"/>
      <c r="AC21" s="210"/>
      <c r="AD21" s="210">
        <v>1500000</v>
      </c>
      <c r="AE21" s="210">
        <f t="shared" ref="AE21" si="34">SUM(AF21:AH22)</f>
        <v>1800000</v>
      </c>
      <c r="AF21" s="210"/>
      <c r="AG21" s="210"/>
      <c r="AH21" s="210">
        <v>1800000</v>
      </c>
      <c r="AI21" s="210">
        <f t="shared" ref="AI21" si="35">SUM(AJ21:AL22)</f>
        <v>400000</v>
      </c>
      <c r="AJ21" s="210"/>
      <c r="AK21" s="210"/>
      <c r="AL21" s="210">
        <v>400000</v>
      </c>
      <c r="AM21" s="210">
        <f t="shared" ref="AM21" si="36">SUM(AN21:AP22)</f>
        <v>0</v>
      </c>
      <c r="AN21" s="210"/>
      <c r="AO21" s="210"/>
      <c r="AP21" s="210"/>
      <c r="AQ21" s="210">
        <f t="shared" ref="AQ21" si="37">SUM(AR21:AT22)</f>
        <v>0</v>
      </c>
      <c r="AR21" s="210"/>
      <c r="AS21" s="210"/>
      <c r="AT21" s="210"/>
      <c r="AU21" s="210">
        <f t="shared" ref="AU21" si="38">SUM(AV21:AX22)</f>
        <v>7000000</v>
      </c>
      <c r="AV21" s="210"/>
      <c r="AW21" s="210"/>
      <c r="AX21" s="211">
        <f t="shared" ref="AX21" si="39">SUM(R21,V21,Z21,AD21,AH21,AL21,AP21,AT21)</f>
        <v>7000000</v>
      </c>
      <c r="AY21" s="210"/>
    </row>
    <row r="22" spans="1:51" s="206" customFormat="1" ht="21" outlineLevel="1" x14ac:dyDescent="0.25">
      <c r="A22" s="212"/>
      <c r="B22" s="212"/>
      <c r="C22" s="212"/>
      <c r="D22" s="216"/>
      <c r="E22" s="203" t="s">
        <v>594</v>
      </c>
      <c r="F22" s="205" t="s">
        <v>597</v>
      </c>
      <c r="G22" s="205">
        <v>0</v>
      </c>
      <c r="H22" s="205">
        <v>0</v>
      </c>
      <c r="I22" s="204">
        <v>0.91700000000000004</v>
      </c>
      <c r="J22" s="204">
        <v>1.85</v>
      </c>
      <c r="K22" s="204">
        <v>2.4550000000000001</v>
      </c>
      <c r="L22" s="204">
        <v>1.7889999999999999</v>
      </c>
      <c r="M22" s="204">
        <v>1.296</v>
      </c>
      <c r="N22" s="204">
        <v>1.296</v>
      </c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4"/>
      <c r="AY22" s="213"/>
    </row>
    <row r="23" spans="1:51" s="206" customFormat="1" ht="21" outlineLevel="1" x14ac:dyDescent="0.25">
      <c r="A23" s="209">
        <v>7</v>
      </c>
      <c r="B23" s="209" t="s">
        <v>599</v>
      </c>
      <c r="C23" s="209" t="s">
        <v>113</v>
      </c>
      <c r="D23" s="215"/>
      <c r="E23" s="203" t="s">
        <v>109</v>
      </c>
      <c r="F23" s="205"/>
      <c r="G23" s="205" t="s">
        <v>463</v>
      </c>
      <c r="H23" s="205" t="s">
        <v>463</v>
      </c>
      <c r="I23" s="204" t="s">
        <v>463</v>
      </c>
      <c r="J23" s="204" t="s">
        <v>463</v>
      </c>
      <c r="K23" s="204">
        <v>320</v>
      </c>
      <c r="L23" s="204">
        <v>320</v>
      </c>
      <c r="M23" s="204">
        <v>320</v>
      </c>
      <c r="N23" s="204">
        <v>320</v>
      </c>
      <c r="O23" s="210">
        <f t="shared" ref="O23" si="40">P23+Q23+R23</f>
        <v>200000</v>
      </c>
      <c r="P23" s="210"/>
      <c r="Q23" s="210"/>
      <c r="R23" s="210">
        <v>200000</v>
      </c>
      <c r="S23" s="210">
        <f t="shared" ref="S23" si="41">SUM(T23:V24)</f>
        <v>250000</v>
      </c>
      <c r="T23" s="210"/>
      <c r="U23" s="210"/>
      <c r="V23" s="210">
        <v>250000</v>
      </c>
      <c r="W23" s="210">
        <f t="shared" ref="W23" si="42">SUM(X23:Z24)</f>
        <v>500000</v>
      </c>
      <c r="X23" s="210"/>
      <c r="Y23" s="210"/>
      <c r="Z23" s="210">
        <v>500000</v>
      </c>
      <c r="AA23" s="210">
        <f t="shared" ref="AA23" si="43">SUM(AB23:AD24)</f>
        <v>125000</v>
      </c>
      <c r="AB23" s="210"/>
      <c r="AC23" s="210"/>
      <c r="AD23" s="210">
        <v>125000</v>
      </c>
      <c r="AE23" s="210">
        <f t="shared" ref="AE23" si="44">SUM(AF23:AH24)</f>
        <v>0</v>
      </c>
      <c r="AF23" s="210"/>
      <c r="AG23" s="210"/>
      <c r="AH23" s="210"/>
      <c r="AI23" s="210">
        <f t="shared" ref="AI23" si="45">SUM(AJ23:AL24)</f>
        <v>0</v>
      </c>
      <c r="AJ23" s="210"/>
      <c r="AK23" s="210"/>
      <c r="AL23" s="210"/>
      <c r="AM23" s="210">
        <f t="shared" ref="AM23" si="46">SUM(AN23:AP24)</f>
        <v>0</v>
      </c>
      <c r="AN23" s="210"/>
      <c r="AO23" s="210"/>
      <c r="AP23" s="210"/>
      <c r="AQ23" s="210">
        <f t="shared" ref="AQ23" si="47">SUM(AR23:AT24)</f>
        <v>0</v>
      </c>
      <c r="AR23" s="210"/>
      <c r="AS23" s="210"/>
      <c r="AT23" s="210"/>
      <c r="AU23" s="210">
        <f t="shared" ref="AU23" si="48">SUM(AV23:AX24)</f>
        <v>1075000</v>
      </c>
      <c r="AV23" s="210"/>
      <c r="AW23" s="210"/>
      <c r="AX23" s="211">
        <f t="shared" ref="AX23" si="49">SUM(R23,V23,Z23,AD23,AH23,AL23,AP23,AT23)</f>
        <v>1075000</v>
      </c>
      <c r="AY23" s="210"/>
    </row>
    <row r="24" spans="1:51" s="206" customFormat="1" ht="21" outlineLevel="1" x14ac:dyDescent="0.25">
      <c r="A24" s="212"/>
      <c r="B24" s="212"/>
      <c r="C24" s="212"/>
      <c r="D24" s="216"/>
      <c r="E24" s="203" t="s">
        <v>594</v>
      </c>
      <c r="F24" s="205" t="s">
        <v>597</v>
      </c>
      <c r="G24" s="205" t="s">
        <v>463</v>
      </c>
      <c r="H24" s="205" t="s">
        <v>463</v>
      </c>
      <c r="I24" s="204" t="s">
        <v>463</v>
      </c>
      <c r="J24" s="204" t="s">
        <v>463</v>
      </c>
      <c r="K24" s="204">
        <v>0.3</v>
      </c>
      <c r="L24" s="204">
        <v>0.3</v>
      </c>
      <c r="M24" s="204">
        <v>0.3</v>
      </c>
      <c r="N24" s="204">
        <v>0.3</v>
      </c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4"/>
      <c r="AY24" s="213"/>
    </row>
    <row r="25" spans="1:51" s="206" customFormat="1" ht="21" outlineLevel="1" x14ac:dyDescent="0.25">
      <c r="A25" s="209">
        <v>8</v>
      </c>
      <c r="B25" s="209" t="s">
        <v>600</v>
      </c>
      <c r="C25" s="209" t="s">
        <v>113</v>
      </c>
      <c r="D25" s="215"/>
      <c r="E25" s="203" t="s">
        <v>109</v>
      </c>
      <c r="F25" s="205"/>
      <c r="G25" s="205">
        <v>430</v>
      </c>
      <c r="H25" s="205">
        <v>430</v>
      </c>
      <c r="I25" s="204">
        <v>430</v>
      </c>
      <c r="J25" s="204">
        <v>430</v>
      </c>
      <c r="K25" s="204">
        <v>432</v>
      </c>
      <c r="L25" s="204">
        <v>440</v>
      </c>
      <c r="M25" s="204">
        <v>440</v>
      </c>
      <c r="N25" s="204">
        <v>440</v>
      </c>
      <c r="O25" s="210">
        <f t="shared" ref="O25" si="50">P25+Q25+R25</f>
        <v>280000</v>
      </c>
      <c r="P25" s="210"/>
      <c r="Q25" s="210"/>
      <c r="R25" s="210">
        <v>280000</v>
      </c>
      <c r="S25" s="210">
        <f t="shared" ref="S25" si="51">SUM(T25:V26)</f>
        <v>280000</v>
      </c>
      <c r="T25" s="210"/>
      <c r="U25" s="210"/>
      <c r="V25" s="210">
        <v>280000</v>
      </c>
      <c r="W25" s="210">
        <f t="shared" ref="W25" si="52">SUM(X25:Z26)</f>
        <v>280000</v>
      </c>
      <c r="X25" s="210"/>
      <c r="Y25" s="210"/>
      <c r="Z25" s="210">
        <v>280000</v>
      </c>
      <c r="AA25" s="210">
        <f t="shared" ref="AA25" si="53">SUM(AB25:AD26)</f>
        <v>280000</v>
      </c>
      <c r="AB25" s="210"/>
      <c r="AC25" s="210"/>
      <c r="AD25" s="210">
        <v>280000</v>
      </c>
      <c r="AE25" s="210">
        <f t="shared" ref="AE25" si="54">SUM(AF25:AH26)</f>
        <v>280000</v>
      </c>
      <c r="AF25" s="210"/>
      <c r="AG25" s="210"/>
      <c r="AH25" s="210">
        <v>280000</v>
      </c>
      <c r="AI25" s="210">
        <f t="shared" ref="AI25" si="55">SUM(AJ25:AL26)</f>
        <v>0</v>
      </c>
      <c r="AJ25" s="210"/>
      <c r="AK25" s="210"/>
      <c r="AL25" s="210"/>
      <c r="AM25" s="210">
        <f t="shared" ref="AM25" si="56">SUM(AN25:AP26)</f>
        <v>0</v>
      </c>
      <c r="AN25" s="210"/>
      <c r="AO25" s="210"/>
      <c r="AP25" s="210"/>
      <c r="AQ25" s="210">
        <f t="shared" ref="AQ25" si="57">SUM(AR25:AT26)</f>
        <v>0</v>
      </c>
      <c r="AR25" s="210"/>
      <c r="AS25" s="210"/>
      <c r="AT25" s="210"/>
      <c r="AU25" s="210">
        <f t="shared" ref="AU25" si="58">SUM(AV25:AX26)</f>
        <v>1400000</v>
      </c>
      <c r="AV25" s="210"/>
      <c r="AW25" s="210"/>
      <c r="AX25" s="211">
        <f t="shared" ref="AX25" si="59">SUM(R25,V25,Z25,AD25,AH25,AL25,AP25,AT25)</f>
        <v>1400000</v>
      </c>
      <c r="AY25" s="210"/>
    </row>
    <row r="26" spans="1:51" s="206" customFormat="1" ht="21" outlineLevel="1" x14ac:dyDescent="0.25">
      <c r="A26" s="212"/>
      <c r="B26" s="212"/>
      <c r="C26" s="212"/>
      <c r="D26" s="216"/>
      <c r="E26" s="203" t="s">
        <v>594</v>
      </c>
      <c r="F26" s="205" t="s">
        <v>597</v>
      </c>
      <c r="G26" s="205">
        <v>1</v>
      </c>
      <c r="H26" s="205">
        <v>1</v>
      </c>
      <c r="I26" s="204">
        <v>1</v>
      </c>
      <c r="J26" s="204">
        <v>1</v>
      </c>
      <c r="K26" s="204">
        <v>1</v>
      </c>
      <c r="L26" s="204">
        <v>1</v>
      </c>
      <c r="M26" s="204">
        <v>1</v>
      </c>
      <c r="N26" s="204">
        <v>1</v>
      </c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4"/>
      <c r="AY26" s="213"/>
    </row>
    <row r="27" spans="1:51" s="26" customFormat="1" ht="26.25" customHeight="1" x14ac:dyDescent="0.2">
      <c r="A27" s="23" t="s">
        <v>22</v>
      </c>
      <c r="B27" s="24"/>
      <c r="C27" s="39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f t="shared" ref="O27:AX27" si="60">O28+O32+O73</f>
        <v>1215931</v>
      </c>
      <c r="P27" s="27">
        <f t="shared" si="60"/>
        <v>946480</v>
      </c>
      <c r="Q27" s="27">
        <f t="shared" si="60"/>
        <v>258561.5</v>
      </c>
      <c r="R27" s="27">
        <f t="shared" si="60"/>
        <v>10889.5</v>
      </c>
      <c r="S27" s="27">
        <f t="shared" si="60"/>
        <v>1484348.7</v>
      </c>
      <c r="T27" s="27">
        <f t="shared" si="60"/>
        <v>690025</v>
      </c>
      <c r="U27" s="27">
        <f t="shared" si="60"/>
        <v>794323.7</v>
      </c>
      <c r="V27" s="27">
        <f t="shared" si="60"/>
        <v>0</v>
      </c>
      <c r="W27" s="27">
        <f t="shared" si="60"/>
        <v>741990.3</v>
      </c>
      <c r="X27" s="27">
        <f t="shared" si="60"/>
        <v>306597</v>
      </c>
      <c r="Y27" s="27">
        <f t="shared" si="60"/>
        <v>435393.3</v>
      </c>
      <c r="Z27" s="27">
        <f t="shared" si="60"/>
        <v>0</v>
      </c>
      <c r="AA27" s="27">
        <f t="shared" si="60"/>
        <v>1193594</v>
      </c>
      <c r="AB27" s="27">
        <f t="shared" si="60"/>
        <v>215026.4</v>
      </c>
      <c r="AC27" s="27">
        <f t="shared" si="60"/>
        <v>378567.6</v>
      </c>
      <c r="AD27" s="27">
        <f t="shared" si="60"/>
        <v>600000</v>
      </c>
      <c r="AE27" s="27">
        <f t="shared" si="60"/>
        <v>1087890</v>
      </c>
      <c r="AF27" s="27">
        <f t="shared" si="60"/>
        <v>95000</v>
      </c>
      <c r="AG27" s="27">
        <f t="shared" si="60"/>
        <v>392890</v>
      </c>
      <c r="AH27" s="27">
        <f t="shared" si="60"/>
        <v>600000</v>
      </c>
      <c r="AI27" s="27">
        <f t="shared" si="60"/>
        <v>1027550</v>
      </c>
      <c r="AJ27" s="27">
        <f t="shared" si="60"/>
        <v>79000</v>
      </c>
      <c r="AK27" s="27">
        <f t="shared" si="60"/>
        <v>348550</v>
      </c>
      <c r="AL27" s="27">
        <f t="shared" si="60"/>
        <v>600000</v>
      </c>
      <c r="AM27" s="27">
        <f t="shared" si="60"/>
        <v>958270</v>
      </c>
      <c r="AN27" s="27">
        <f t="shared" si="60"/>
        <v>79000</v>
      </c>
      <c r="AO27" s="27">
        <f t="shared" si="60"/>
        <v>279270</v>
      </c>
      <c r="AP27" s="27">
        <f t="shared" si="60"/>
        <v>600000</v>
      </c>
      <c r="AQ27" s="27">
        <f t="shared" si="60"/>
        <v>948930</v>
      </c>
      <c r="AR27" s="27">
        <f t="shared" si="60"/>
        <v>79000</v>
      </c>
      <c r="AS27" s="27">
        <f t="shared" si="60"/>
        <v>269930</v>
      </c>
      <c r="AT27" s="27">
        <f t="shared" si="60"/>
        <v>600000</v>
      </c>
      <c r="AU27" s="27">
        <f t="shared" si="60"/>
        <v>8343606</v>
      </c>
      <c r="AV27" s="27">
        <f t="shared" si="60"/>
        <v>2175230.4</v>
      </c>
      <c r="AW27" s="27">
        <f t="shared" si="60"/>
        <v>3157486.1</v>
      </c>
      <c r="AX27" s="27">
        <f t="shared" si="60"/>
        <v>3010889.5</v>
      </c>
      <c r="AY27" s="25"/>
    </row>
    <row r="28" spans="1:51" ht="23.25" customHeight="1" x14ac:dyDescent="0.25">
      <c r="A28" s="18">
        <v>1</v>
      </c>
      <c r="B28" s="22" t="s">
        <v>23</v>
      </c>
      <c r="C28" s="18"/>
      <c r="D28" s="20"/>
      <c r="E28" s="20"/>
      <c r="F28" s="20"/>
      <c r="G28" s="20"/>
      <c r="H28" s="20"/>
      <c r="I28" s="18"/>
      <c r="J28" s="18"/>
      <c r="K28" s="18"/>
      <c r="L28" s="18"/>
      <c r="M28" s="18"/>
      <c r="N28" s="18"/>
      <c r="O28" s="21">
        <f t="shared" ref="O28:AX28" si="61">SUM(O29:O31)</f>
        <v>77000</v>
      </c>
      <c r="P28" s="21">
        <f t="shared" si="61"/>
        <v>0</v>
      </c>
      <c r="Q28" s="21">
        <f t="shared" si="61"/>
        <v>77000</v>
      </c>
      <c r="R28" s="21">
        <f t="shared" si="61"/>
        <v>0</v>
      </c>
      <c r="S28" s="21">
        <f t="shared" si="61"/>
        <v>280000</v>
      </c>
      <c r="T28" s="21">
        <f t="shared" si="61"/>
        <v>0</v>
      </c>
      <c r="U28" s="21">
        <f t="shared" si="61"/>
        <v>280000</v>
      </c>
      <c r="V28" s="21">
        <f t="shared" si="61"/>
        <v>0</v>
      </c>
      <c r="W28" s="21">
        <f t="shared" si="61"/>
        <v>257000</v>
      </c>
      <c r="X28" s="21">
        <f t="shared" si="61"/>
        <v>0</v>
      </c>
      <c r="Y28" s="21">
        <f t="shared" si="61"/>
        <v>257000</v>
      </c>
      <c r="Z28" s="21">
        <f t="shared" si="61"/>
        <v>0</v>
      </c>
      <c r="AA28" s="21">
        <f t="shared" si="61"/>
        <v>863000</v>
      </c>
      <c r="AB28" s="21">
        <f t="shared" si="61"/>
        <v>0</v>
      </c>
      <c r="AC28" s="21">
        <f t="shared" si="61"/>
        <v>263000</v>
      </c>
      <c r="AD28" s="21">
        <f t="shared" si="61"/>
        <v>600000</v>
      </c>
      <c r="AE28" s="21">
        <f t="shared" si="61"/>
        <v>863000</v>
      </c>
      <c r="AF28" s="21">
        <f t="shared" si="61"/>
        <v>0</v>
      </c>
      <c r="AG28" s="21">
        <f t="shared" si="61"/>
        <v>263000</v>
      </c>
      <c r="AH28" s="21">
        <f t="shared" si="61"/>
        <v>600000</v>
      </c>
      <c r="AI28" s="21">
        <f t="shared" si="61"/>
        <v>863000</v>
      </c>
      <c r="AJ28" s="21">
        <f t="shared" si="61"/>
        <v>0</v>
      </c>
      <c r="AK28" s="21">
        <f t="shared" si="61"/>
        <v>263000</v>
      </c>
      <c r="AL28" s="21">
        <f t="shared" si="61"/>
        <v>600000</v>
      </c>
      <c r="AM28" s="21">
        <f t="shared" si="61"/>
        <v>800000</v>
      </c>
      <c r="AN28" s="21">
        <f t="shared" si="61"/>
        <v>0</v>
      </c>
      <c r="AO28" s="21">
        <f t="shared" si="61"/>
        <v>200000</v>
      </c>
      <c r="AP28" s="21">
        <f t="shared" si="61"/>
        <v>600000</v>
      </c>
      <c r="AQ28" s="21">
        <f t="shared" si="61"/>
        <v>800000</v>
      </c>
      <c r="AR28" s="21">
        <f t="shared" si="61"/>
        <v>0</v>
      </c>
      <c r="AS28" s="21">
        <f t="shared" si="61"/>
        <v>200000</v>
      </c>
      <c r="AT28" s="21">
        <f t="shared" si="61"/>
        <v>600000</v>
      </c>
      <c r="AU28" s="21">
        <f t="shared" si="61"/>
        <v>4803000</v>
      </c>
      <c r="AV28" s="21">
        <f t="shared" si="61"/>
        <v>0</v>
      </c>
      <c r="AW28" s="21">
        <f t="shared" si="61"/>
        <v>1803000</v>
      </c>
      <c r="AX28" s="21">
        <f t="shared" si="61"/>
        <v>3000000</v>
      </c>
      <c r="AY28" s="18"/>
    </row>
    <row r="29" spans="1:51" ht="42" outlineLevel="1" x14ac:dyDescent="0.25">
      <c r="A29" s="125">
        <v>1</v>
      </c>
      <c r="B29" s="116" t="s">
        <v>472</v>
      </c>
      <c r="C29" s="119" t="s">
        <v>473</v>
      </c>
      <c r="D29" s="118" t="s">
        <v>56</v>
      </c>
      <c r="E29" s="118" t="s">
        <v>474</v>
      </c>
      <c r="F29" s="118" t="s">
        <v>475</v>
      </c>
      <c r="G29" s="118">
        <v>45</v>
      </c>
      <c r="H29" s="118">
        <v>45</v>
      </c>
      <c r="I29" s="119">
        <v>45</v>
      </c>
      <c r="J29" s="119">
        <v>45</v>
      </c>
      <c r="K29" s="119">
        <v>45</v>
      </c>
      <c r="L29" s="119">
        <v>45</v>
      </c>
      <c r="M29" s="119">
        <v>45</v>
      </c>
      <c r="N29" s="119">
        <v>45</v>
      </c>
      <c r="O29" s="117">
        <f t="shared" ref="O29:O31" si="62">SUM(P29:R29)</f>
        <v>57000</v>
      </c>
      <c r="P29" s="117"/>
      <c r="Q29" s="117">
        <v>57000</v>
      </c>
      <c r="R29" s="117"/>
      <c r="S29" s="117">
        <f t="shared" ref="S29:S31" si="63">SUM(T29:V29)</f>
        <v>57000</v>
      </c>
      <c r="T29" s="117"/>
      <c r="U29" s="117">
        <v>57000</v>
      </c>
      <c r="V29" s="117"/>
      <c r="W29" s="117">
        <f t="shared" ref="W29:W31" si="64">SUM(X29:Z29)</f>
        <v>57000</v>
      </c>
      <c r="X29" s="117"/>
      <c r="Y29" s="117">
        <v>57000</v>
      </c>
      <c r="Z29" s="117"/>
      <c r="AA29" s="117">
        <f t="shared" ref="AA29:AA31" si="65">SUM(AB29:AD29)</f>
        <v>63000</v>
      </c>
      <c r="AB29" s="117"/>
      <c r="AC29" s="117">
        <v>63000</v>
      </c>
      <c r="AD29" s="117"/>
      <c r="AE29" s="117">
        <f t="shared" ref="AE29:AE31" si="66">SUM(AF29:AH29)</f>
        <v>63000</v>
      </c>
      <c r="AF29" s="117"/>
      <c r="AG29" s="117">
        <v>63000</v>
      </c>
      <c r="AH29" s="117"/>
      <c r="AI29" s="117">
        <f t="shared" ref="AI29:AI31" si="67">SUM(AJ29:AL29)</f>
        <v>63000</v>
      </c>
      <c r="AJ29" s="117"/>
      <c r="AK29" s="117">
        <v>63000</v>
      </c>
      <c r="AL29" s="117"/>
      <c r="AM29" s="117">
        <f t="shared" ref="AM29:AM31" si="68">SUM(AN29:AP29)</f>
        <v>0</v>
      </c>
      <c r="AN29" s="117"/>
      <c r="AO29" s="117"/>
      <c r="AP29" s="117"/>
      <c r="AQ29" s="117">
        <f t="shared" ref="AQ29:AQ31" si="69">SUM(AR29:AT29)</f>
        <v>0</v>
      </c>
      <c r="AR29" s="117"/>
      <c r="AS29" s="117"/>
      <c r="AT29" s="117"/>
      <c r="AU29" s="117">
        <f t="shared" ref="AU29:AU31" si="70">SUM(AV29:AX29)</f>
        <v>360000</v>
      </c>
      <c r="AV29" s="117">
        <f t="shared" ref="AV29:AV31" si="71">P29+T29+X29+AB29+AF29+AJ29+AN29+AR29</f>
        <v>0</v>
      </c>
      <c r="AW29" s="117">
        <f t="shared" ref="AW29:AW31" si="72">Q29+U29+Y29+AC29+AG29+AK29+AO29+AS29</f>
        <v>360000</v>
      </c>
      <c r="AX29" s="117">
        <f t="shared" ref="AX29:AX31" si="73">R29+V29+Z29+AD29+AH29+AL29+AP29+AT29</f>
        <v>0</v>
      </c>
      <c r="AY29" s="115"/>
    </row>
    <row r="30" spans="1:51" s="195" customFormat="1" ht="63" outlineLevel="1" x14ac:dyDescent="0.25">
      <c r="A30" s="201">
        <v>2</v>
      </c>
      <c r="B30" s="197" t="s">
        <v>585</v>
      </c>
      <c r="C30" s="201" t="s">
        <v>586</v>
      </c>
      <c r="D30" s="200" t="s">
        <v>56</v>
      </c>
      <c r="E30" s="200" t="s">
        <v>587</v>
      </c>
      <c r="F30" s="200" t="s">
        <v>588</v>
      </c>
      <c r="G30" s="200">
        <v>60</v>
      </c>
      <c r="H30" s="200">
        <v>60</v>
      </c>
      <c r="I30" s="201">
        <v>60</v>
      </c>
      <c r="J30" s="201">
        <v>60</v>
      </c>
      <c r="K30" s="201">
        <v>60</v>
      </c>
      <c r="L30" s="201">
        <v>70</v>
      </c>
      <c r="M30" s="201">
        <v>70</v>
      </c>
      <c r="N30" s="201">
        <v>70</v>
      </c>
      <c r="O30" s="198">
        <f t="shared" si="62"/>
        <v>0</v>
      </c>
      <c r="P30" s="198"/>
      <c r="Q30" s="198"/>
      <c r="R30" s="198"/>
      <c r="S30" s="198">
        <f t="shared" si="63"/>
        <v>123000</v>
      </c>
      <c r="T30" s="198"/>
      <c r="U30" s="198">
        <v>123000</v>
      </c>
      <c r="V30" s="198"/>
      <c r="W30" s="198">
        <f t="shared" si="64"/>
        <v>0</v>
      </c>
      <c r="X30" s="198"/>
      <c r="Y30" s="198"/>
      <c r="Z30" s="198"/>
      <c r="AA30" s="198">
        <f t="shared" si="65"/>
        <v>600000</v>
      </c>
      <c r="AB30" s="198"/>
      <c r="AC30" s="198"/>
      <c r="AD30" s="198">
        <v>600000</v>
      </c>
      <c r="AE30" s="198">
        <f t="shared" si="66"/>
        <v>600000</v>
      </c>
      <c r="AF30" s="198"/>
      <c r="AG30" s="198"/>
      <c r="AH30" s="198">
        <v>600000</v>
      </c>
      <c r="AI30" s="198">
        <f t="shared" si="67"/>
        <v>600000</v>
      </c>
      <c r="AJ30" s="198"/>
      <c r="AK30" s="198"/>
      <c r="AL30" s="198">
        <v>600000</v>
      </c>
      <c r="AM30" s="198">
        <f t="shared" si="68"/>
        <v>600000</v>
      </c>
      <c r="AN30" s="198"/>
      <c r="AO30" s="198"/>
      <c r="AP30" s="198">
        <v>600000</v>
      </c>
      <c r="AQ30" s="198">
        <f t="shared" si="69"/>
        <v>600000</v>
      </c>
      <c r="AR30" s="198"/>
      <c r="AS30" s="198"/>
      <c r="AT30" s="198">
        <v>600000</v>
      </c>
      <c r="AU30" s="198">
        <f t="shared" si="70"/>
        <v>3123000</v>
      </c>
      <c r="AV30" s="198">
        <f t="shared" si="71"/>
        <v>0</v>
      </c>
      <c r="AW30" s="198">
        <f t="shared" si="72"/>
        <v>123000</v>
      </c>
      <c r="AX30" s="198">
        <f t="shared" si="73"/>
        <v>3000000</v>
      </c>
      <c r="AY30" s="196"/>
    </row>
    <row r="31" spans="1:51" ht="52.5" outlineLevel="1" x14ac:dyDescent="0.25">
      <c r="A31" s="125">
        <v>3</v>
      </c>
      <c r="B31" s="116" t="s">
        <v>476</v>
      </c>
      <c r="C31" s="119" t="s">
        <v>473</v>
      </c>
      <c r="D31" s="118" t="s">
        <v>354</v>
      </c>
      <c r="E31" s="118" t="s">
        <v>477</v>
      </c>
      <c r="F31" s="118" t="s">
        <v>478</v>
      </c>
      <c r="G31" s="118">
        <v>100</v>
      </c>
      <c r="H31" s="118">
        <v>100</v>
      </c>
      <c r="I31" s="119">
        <v>110</v>
      </c>
      <c r="J31" s="119">
        <v>130</v>
      </c>
      <c r="K31" s="119"/>
      <c r="L31" s="119"/>
      <c r="M31" s="119"/>
      <c r="N31" s="119"/>
      <c r="O31" s="117">
        <f t="shared" si="62"/>
        <v>20000</v>
      </c>
      <c r="P31" s="117"/>
      <c r="Q31" s="117">
        <v>20000</v>
      </c>
      <c r="R31" s="117"/>
      <c r="S31" s="117">
        <f t="shared" si="63"/>
        <v>100000</v>
      </c>
      <c r="T31" s="117"/>
      <c r="U31" s="117">
        <v>100000</v>
      </c>
      <c r="V31" s="117"/>
      <c r="W31" s="117">
        <f t="shared" si="64"/>
        <v>200000</v>
      </c>
      <c r="X31" s="117"/>
      <c r="Y31" s="117">
        <v>200000</v>
      </c>
      <c r="Z31" s="117"/>
      <c r="AA31" s="117">
        <f t="shared" si="65"/>
        <v>200000</v>
      </c>
      <c r="AB31" s="117"/>
      <c r="AC31" s="117">
        <v>200000</v>
      </c>
      <c r="AD31" s="117"/>
      <c r="AE31" s="117">
        <f t="shared" si="66"/>
        <v>200000</v>
      </c>
      <c r="AF31" s="117"/>
      <c r="AG31" s="117">
        <v>200000</v>
      </c>
      <c r="AH31" s="117"/>
      <c r="AI31" s="117">
        <f t="shared" si="67"/>
        <v>200000</v>
      </c>
      <c r="AJ31" s="117"/>
      <c r="AK31" s="117">
        <v>200000</v>
      </c>
      <c r="AL31" s="117"/>
      <c r="AM31" s="117">
        <f t="shared" si="68"/>
        <v>200000</v>
      </c>
      <c r="AN31" s="117"/>
      <c r="AO31" s="117">
        <v>200000</v>
      </c>
      <c r="AP31" s="117"/>
      <c r="AQ31" s="117">
        <f t="shared" si="69"/>
        <v>200000</v>
      </c>
      <c r="AR31" s="117"/>
      <c r="AS31" s="117">
        <v>200000</v>
      </c>
      <c r="AT31" s="117"/>
      <c r="AU31" s="117">
        <f t="shared" si="70"/>
        <v>1320000</v>
      </c>
      <c r="AV31" s="117">
        <f t="shared" si="71"/>
        <v>0</v>
      </c>
      <c r="AW31" s="117">
        <f t="shared" si="72"/>
        <v>1320000</v>
      </c>
      <c r="AX31" s="117">
        <f t="shared" si="73"/>
        <v>0</v>
      </c>
      <c r="AY31" s="115"/>
    </row>
    <row r="32" spans="1:51" ht="15" customHeight="1" x14ac:dyDescent="0.25">
      <c r="A32" s="18">
        <v>2</v>
      </c>
      <c r="B32" s="22" t="s">
        <v>24</v>
      </c>
      <c r="C32" s="18"/>
      <c r="D32" s="20"/>
      <c r="E32" s="20"/>
      <c r="F32" s="20"/>
      <c r="G32" s="20"/>
      <c r="H32" s="20"/>
      <c r="I32" s="18"/>
      <c r="J32" s="18"/>
      <c r="K32" s="18"/>
      <c r="L32" s="18"/>
      <c r="M32" s="18"/>
      <c r="N32" s="18"/>
      <c r="O32" s="21">
        <f t="shared" ref="O32:AX32" si="74">SUM(O33:O72)</f>
        <v>212451</v>
      </c>
      <c r="P32" s="21">
        <f t="shared" si="74"/>
        <v>20000</v>
      </c>
      <c r="Q32" s="21">
        <f t="shared" si="74"/>
        <v>181561.5</v>
      </c>
      <c r="R32" s="21">
        <f t="shared" si="74"/>
        <v>10889.5</v>
      </c>
      <c r="S32" s="21">
        <f t="shared" si="74"/>
        <v>1204348.7</v>
      </c>
      <c r="T32" s="21">
        <f t="shared" si="74"/>
        <v>690025</v>
      </c>
      <c r="U32" s="21">
        <f t="shared" si="74"/>
        <v>514323.7</v>
      </c>
      <c r="V32" s="21">
        <f t="shared" si="74"/>
        <v>0</v>
      </c>
      <c r="W32" s="21">
        <f t="shared" si="74"/>
        <v>484990.30000000005</v>
      </c>
      <c r="X32" s="21">
        <f t="shared" si="74"/>
        <v>306597</v>
      </c>
      <c r="Y32" s="21">
        <f t="shared" si="74"/>
        <v>178393.3</v>
      </c>
      <c r="Z32" s="21">
        <f t="shared" si="74"/>
        <v>0</v>
      </c>
      <c r="AA32" s="21">
        <f t="shared" si="74"/>
        <v>330594</v>
      </c>
      <c r="AB32" s="21">
        <f t="shared" si="74"/>
        <v>215026.4</v>
      </c>
      <c r="AC32" s="21">
        <f t="shared" si="74"/>
        <v>115567.6</v>
      </c>
      <c r="AD32" s="21">
        <f t="shared" si="74"/>
        <v>0</v>
      </c>
      <c r="AE32" s="21">
        <f t="shared" si="74"/>
        <v>224890</v>
      </c>
      <c r="AF32" s="21">
        <f t="shared" si="74"/>
        <v>95000</v>
      </c>
      <c r="AG32" s="21">
        <f t="shared" si="74"/>
        <v>129890</v>
      </c>
      <c r="AH32" s="21">
        <f t="shared" si="74"/>
        <v>0</v>
      </c>
      <c r="AI32" s="21">
        <f t="shared" si="74"/>
        <v>164550</v>
      </c>
      <c r="AJ32" s="21">
        <f t="shared" si="74"/>
        <v>79000</v>
      </c>
      <c r="AK32" s="21">
        <f t="shared" si="74"/>
        <v>85550</v>
      </c>
      <c r="AL32" s="21">
        <f t="shared" si="74"/>
        <v>0</v>
      </c>
      <c r="AM32" s="21">
        <f t="shared" si="74"/>
        <v>158270</v>
      </c>
      <c r="AN32" s="21">
        <f t="shared" si="74"/>
        <v>79000</v>
      </c>
      <c r="AO32" s="21">
        <f t="shared" si="74"/>
        <v>79270</v>
      </c>
      <c r="AP32" s="21">
        <f t="shared" si="74"/>
        <v>0</v>
      </c>
      <c r="AQ32" s="21">
        <f t="shared" si="74"/>
        <v>148930</v>
      </c>
      <c r="AR32" s="21">
        <f t="shared" si="74"/>
        <v>79000</v>
      </c>
      <c r="AS32" s="21">
        <f t="shared" si="74"/>
        <v>69930</v>
      </c>
      <c r="AT32" s="21">
        <f t="shared" si="74"/>
        <v>0</v>
      </c>
      <c r="AU32" s="21">
        <f t="shared" si="74"/>
        <v>2614126</v>
      </c>
      <c r="AV32" s="21">
        <f t="shared" si="74"/>
        <v>1248750.3999999999</v>
      </c>
      <c r="AW32" s="21">
        <f t="shared" si="74"/>
        <v>1354486.1</v>
      </c>
      <c r="AX32" s="21">
        <f t="shared" si="74"/>
        <v>10889.5</v>
      </c>
      <c r="AY32" s="18"/>
    </row>
    <row r="33" spans="1:51" ht="28.5" customHeight="1" outlineLevel="1" x14ac:dyDescent="0.25">
      <c r="A33" s="125">
        <v>1</v>
      </c>
      <c r="B33" s="6" t="s">
        <v>104</v>
      </c>
      <c r="C33" s="30" t="s">
        <v>100</v>
      </c>
      <c r="D33" s="29" t="s">
        <v>56</v>
      </c>
      <c r="E33" s="79" t="s">
        <v>536</v>
      </c>
      <c r="F33" s="79" t="s">
        <v>537</v>
      </c>
      <c r="G33" s="79"/>
      <c r="H33" s="79"/>
      <c r="I33" s="79" t="s">
        <v>544</v>
      </c>
      <c r="J33" s="79" t="s">
        <v>543</v>
      </c>
      <c r="K33" s="79" t="s">
        <v>543</v>
      </c>
      <c r="L33" s="79" t="s">
        <v>543</v>
      </c>
      <c r="M33" s="79" t="s">
        <v>543</v>
      </c>
      <c r="N33" s="79" t="s">
        <v>543</v>
      </c>
      <c r="O33" s="7">
        <f t="shared" ref="O33:O72" si="75">SUM(P33:R33)</f>
        <v>0</v>
      </c>
      <c r="P33" s="8"/>
      <c r="Q33" s="8"/>
      <c r="R33" s="8"/>
      <c r="S33" s="7">
        <f t="shared" ref="S33:S72" si="76">SUM(T33:V33)</f>
        <v>182000</v>
      </c>
      <c r="T33" s="8">
        <v>164000</v>
      </c>
      <c r="U33" s="8">
        <v>18000</v>
      </c>
      <c r="V33" s="8"/>
      <c r="W33" s="7">
        <f t="shared" ref="W33:W35" si="77">SUM(X33:Z33)</f>
        <v>67300</v>
      </c>
      <c r="X33" s="8">
        <v>55000</v>
      </c>
      <c r="Y33" s="8">
        <v>12300</v>
      </c>
      <c r="Z33" s="8"/>
      <c r="AA33" s="122">
        <f t="shared" ref="AA33:AA35" si="78">SUM(AB33:AD33)</f>
        <v>122300</v>
      </c>
      <c r="AB33" s="8">
        <v>110000</v>
      </c>
      <c r="AC33" s="8">
        <v>12300</v>
      </c>
      <c r="AD33" s="8"/>
      <c r="AE33" s="122">
        <f t="shared" ref="AE33:AE35" si="79">SUM(AF33:AH33)</f>
        <v>107300</v>
      </c>
      <c r="AF33" s="8">
        <v>95000</v>
      </c>
      <c r="AG33" s="8">
        <v>12300</v>
      </c>
      <c r="AH33" s="8"/>
      <c r="AI33" s="122">
        <f t="shared" ref="AI33:AI35" si="80">SUM(AJ33:AL33)</f>
        <v>91300</v>
      </c>
      <c r="AJ33" s="8">
        <v>79000</v>
      </c>
      <c r="AK33" s="8">
        <v>12300</v>
      </c>
      <c r="AL33" s="8"/>
      <c r="AM33" s="122">
        <f t="shared" ref="AM33:AM35" si="81">SUM(AN33:AP33)</f>
        <v>91300</v>
      </c>
      <c r="AN33" s="8">
        <v>79000</v>
      </c>
      <c r="AO33" s="8">
        <v>12300</v>
      </c>
      <c r="AP33" s="8"/>
      <c r="AQ33" s="122">
        <f t="shared" ref="AQ33:AQ35" si="82">SUM(AR33:AT33)</f>
        <v>91300</v>
      </c>
      <c r="AR33" s="8">
        <v>79000</v>
      </c>
      <c r="AS33" s="8">
        <v>12300</v>
      </c>
      <c r="AT33" s="8"/>
      <c r="AU33" s="8">
        <f t="shared" ref="AU33:AU35" si="83">SUM(AV33:AX33)</f>
        <v>752800</v>
      </c>
      <c r="AV33" s="8">
        <f t="shared" ref="AV33:AV35" si="84">P33+T33+X33+AB33+AF33+AJ33+AN33+AR33</f>
        <v>661000</v>
      </c>
      <c r="AW33" s="8">
        <f t="shared" ref="AW33:AW35" si="85">Q33+U33+Y33+AC33+AG33+AK33+AO33+AS33</f>
        <v>91800</v>
      </c>
      <c r="AX33" s="8">
        <f t="shared" ref="AX33:AX35" si="86">R33+V33+Z33+AD33+AH33+AL33+AP33+AT33</f>
        <v>0</v>
      </c>
      <c r="AY33" s="30" t="s">
        <v>79</v>
      </c>
    </row>
    <row r="34" spans="1:51" ht="34.5" customHeight="1" outlineLevel="1" x14ac:dyDescent="0.25">
      <c r="A34" s="125">
        <v>2</v>
      </c>
      <c r="B34" s="6" t="s">
        <v>65</v>
      </c>
      <c r="C34" s="30" t="s">
        <v>87</v>
      </c>
      <c r="D34" s="29"/>
      <c r="E34" s="79" t="s">
        <v>538</v>
      </c>
      <c r="F34" s="79" t="s">
        <v>539</v>
      </c>
      <c r="G34" s="79" t="s">
        <v>540</v>
      </c>
      <c r="H34" s="79" t="s">
        <v>540</v>
      </c>
      <c r="I34" s="79" t="s">
        <v>540</v>
      </c>
      <c r="J34" s="79" t="s">
        <v>540</v>
      </c>
      <c r="K34" s="79" t="s">
        <v>540</v>
      </c>
      <c r="L34" s="79" t="s">
        <v>540</v>
      </c>
      <c r="M34" s="79" t="s">
        <v>540</v>
      </c>
      <c r="N34" s="79" t="s">
        <v>540</v>
      </c>
      <c r="O34" s="7">
        <f t="shared" si="75"/>
        <v>0</v>
      </c>
      <c r="P34" s="8"/>
      <c r="Q34" s="8"/>
      <c r="R34" s="8"/>
      <c r="S34" s="7">
        <f t="shared" si="76"/>
        <v>80000</v>
      </c>
      <c r="T34" s="8">
        <v>80000</v>
      </c>
      <c r="U34" s="8"/>
      <c r="V34" s="8"/>
      <c r="W34" s="7">
        <f t="shared" si="77"/>
        <v>0</v>
      </c>
      <c r="X34" s="8"/>
      <c r="Y34" s="8"/>
      <c r="Z34" s="8"/>
      <c r="AA34" s="122">
        <f t="shared" si="78"/>
        <v>0</v>
      </c>
      <c r="AB34" s="8"/>
      <c r="AC34" s="8"/>
      <c r="AD34" s="8"/>
      <c r="AE34" s="122">
        <f t="shared" si="79"/>
        <v>0</v>
      </c>
      <c r="AF34" s="8"/>
      <c r="AG34" s="8"/>
      <c r="AH34" s="8"/>
      <c r="AI34" s="122">
        <f t="shared" si="80"/>
        <v>0</v>
      </c>
      <c r="AJ34" s="8"/>
      <c r="AK34" s="8"/>
      <c r="AL34" s="8"/>
      <c r="AM34" s="122">
        <f t="shared" si="81"/>
        <v>0</v>
      </c>
      <c r="AN34" s="8"/>
      <c r="AO34" s="8"/>
      <c r="AP34" s="8"/>
      <c r="AQ34" s="122">
        <f t="shared" si="82"/>
        <v>0</v>
      </c>
      <c r="AR34" s="8"/>
      <c r="AS34" s="8"/>
      <c r="AT34" s="8"/>
      <c r="AU34" s="8">
        <f t="shared" si="83"/>
        <v>80000</v>
      </c>
      <c r="AV34" s="8">
        <f t="shared" si="84"/>
        <v>80000</v>
      </c>
      <c r="AW34" s="8">
        <f t="shared" si="85"/>
        <v>0</v>
      </c>
      <c r="AX34" s="8">
        <f t="shared" si="86"/>
        <v>0</v>
      </c>
      <c r="AY34" s="30" t="s">
        <v>79</v>
      </c>
    </row>
    <row r="35" spans="1:51" ht="45" customHeight="1" outlineLevel="1" x14ac:dyDescent="0.25">
      <c r="A35" s="125">
        <v>3</v>
      </c>
      <c r="B35" s="6" t="s">
        <v>105</v>
      </c>
      <c r="C35" s="30" t="s">
        <v>87</v>
      </c>
      <c r="D35" s="30" t="s">
        <v>52</v>
      </c>
      <c r="E35" s="125" t="s">
        <v>541</v>
      </c>
      <c r="F35" s="125" t="s">
        <v>542</v>
      </c>
      <c r="G35" s="125"/>
      <c r="H35" s="125"/>
      <c r="I35" s="125" t="s">
        <v>545</v>
      </c>
      <c r="J35" s="125" t="s">
        <v>546</v>
      </c>
      <c r="K35" s="125" t="s">
        <v>547</v>
      </c>
      <c r="L35" s="125" t="s">
        <v>548</v>
      </c>
      <c r="M35" s="125" t="s">
        <v>549</v>
      </c>
      <c r="N35" s="125" t="s">
        <v>550</v>
      </c>
      <c r="O35" s="7">
        <f t="shared" si="75"/>
        <v>0</v>
      </c>
      <c r="P35" s="8"/>
      <c r="Q35" s="8"/>
      <c r="R35" s="8"/>
      <c r="S35" s="7">
        <f t="shared" si="76"/>
        <v>200000</v>
      </c>
      <c r="T35" s="8">
        <v>200000</v>
      </c>
      <c r="U35" s="8"/>
      <c r="V35" s="8"/>
      <c r="W35" s="7">
        <f t="shared" si="77"/>
        <v>0</v>
      </c>
      <c r="X35" s="8"/>
      <c r="Y35" s="8"/>
      <c r="Z35" s="8"/>
      <c r="AA35" s="122">
        <f t="shared" si="78"/>
        <v>0</v>
      </c>
      <c r="AB35" s="8"/>
      <c r="AC35" s="8"/>
      <c r="AD35" s="8"/>
      <c r="AE35" s="122">
        <f t="shared" si="79"/>
        <v>0</v>
      </c>
      <c r="AF35" s="8"/>
      <c r="AG35" s="8"/>
      <c r="AH35" s="8"/>
      <c r="AI35" s="122">
        <f t="shared" si="80"/>
        <v>0</v>
      </c>
      <c r="AJ35" s="8"/>
      <c r="AK35" s="8"/>
      <c r="AL35" s="8"/>
      <c r="AM35" s="122">
        <f t="shared" si="81"/>
        <v>0</v>
      </c>
      <c r="AN35" s="8"/>
      <c r="AO35" s="8"/>
      <c r="AP35" s="8"/>
      <c r="AQ35" s="122">
        <f t="shared" si="82"/>
        <v>0</v>
      </c>
      <c r="AR35" s="8"/>
      <c r="AS35" s="8"/>
      <c r="AT35" s="8"/>
      <c r="AU35" s="8">
        <f t="shared" si="83"/>
        <v>200000</v>
      </c>
      <c r="AV35" s="8">
        <f t="shared" si="84"/>
        <v>200000</v>
      </c>
      <c r="AW35" s="8">
        <f t="shared" si="85"/>
        <v>0</v>
      </c>
      <c r="AX35" s="8">
        <f t="shared" si="86"/>
        <v>0</v>
      </c>
      <c r="AY35" s="30"/>
    </row>
    <row r="36" spans="1:51" s="128" customFormat="1" ht="44.25" customHeight="1" outlineLevel="1" x14ac:dyDescent="0.25">
      <c r="A36" s="125">
        <v>4</v>
      </c>
      <c r="B36" s="121" t="s">
        <v>481</v>
      </c>
      <c r="C36" s="125" t="s">
        <v>482</v>
      </c>
      <c r="D36" s="125" t="s">
        <v>197</v>
      </c>
      <c r="E36" s="124" t="s">
        <v>483</v>
      </c>
      <c r="F36" s="124" t="s">
        <v>484</v>
      </c>
      <c r="G36" s="124"/>
      <c r="H36" s="125" t="s">
        <v>485</v>
      </c>
      <c r="I36" s="125"/>
      <c r="J36" s="125"/>
      <c r="K36" s="125"/>
      <c r="L36" s="125"/>
      <c r="M36" s="125"/>
      <c r="N36" s="125"/>
      <c r="O36" s="122">
        <f t="shared" si="75"/>
        <v>0</v>
      </c>
      <c r="P36" s="123"/>
      <c r="Q36" s="123"/>
      <c r="R36" s="123"/>
      <c r="S36" s="122">
        <f t="shared" si="76"/>
        <v>5200</v>
      </c>
      <c r="T36" s="123"/>
      <c r="U36" s="123">
        <v>5200</v>
      </c>
      <c r="V36" s="123"/>
      <c r="W36" s="122">
        <f t="shared" ref="W36" si="87">SUM(X36:Z36)</f>
        <v>0</v>
      </c>
      <c r="X36" s="123"/>
      <c r="Y36" s="123"/>
      <c r="Z36" s="123"/>
      <c r="AA36" s="122">
        <f t="shared" ref="AA36" si="88">SUM(AB36:AD36)</f>
        <v>0</v>
      </c>
      <c r="AB36" s="123"/>
      <c r="AC36" s="123"/>
      <c r="AD36" s="123"/>
      <c r="AE36" s="122">
        <f t="shared" ref="AE36" si="89">SUM(AF36:AH36)</f>
        <v>0</v>
      </c>
      <c r="AF36" s="123"/>
      <c r="AG36" s="123"/>
      <c r="AH36" s="123"/>
      <c r="AI36" s="122">
        <f t="shared" ref="AI36" si="90">SUM(AJ36:AL36)</f>
        <v>0</v>
      </c>
      <c r="AJ36" s="123"/>
      <c r="AK36" s="123"/>
      <c r="AL36" s="123"/>
      <c r="AM36" s="122">
        <f t="shared" ref="AM36" si="91">SUM(AN36:AP36)</f>
        <v>0</v>
      </c>
      <c r="AN36" s="123"/>
      <c r="AO36" s="123"/>
      <c r="AP36" s="123"/>
      <c r="AQ36" s="122">
        <f t="shared" ref="AQ36" si="92">SUM(AR36:AT36)</f>
        <v>0</v>
      </c>
      <c r="AR36" s="123"/>
      <c r="AS36" s="123"/>
      <c r="AT36" s="123"/>
      <c r="AU36" s="123">
        <f t="shared" ref="AU36" si="93">SUM(AV36:AX36)</f>
        <v>5200</v>
      </c>
      <c r="AV36" s="123">
        <f t="shared" ref="AV36" si="94">P36+T36+X36+AB36+AF36+AJ36+AN36+AR36</f>
        <v>0</v>
      </c>
      <c r="AW36" s="123">
        <f t="shared" ref="AW36" si="95">Q36+U36+Y36+AC36+AG36+AK36+AO36+AS36</f>
        <v>5200</v>
      </c>
      <c r="AX36" s="123">
        <f t="shared" ref="AX36" si="96">R36+V36+Z36+AD36+AH36+AL36+AP36+AT36</f>
        <v>0</v>
      </c>
      <c r="AY36" s="79" t="s">
        <v>79</v>
      </c>
    </row>
    <row r="37" spans="1:51" s="88" customFormat="1" ht="42" customHeight="1" outlineLevel="1" x14ac:dyDescent="0.25">
      <c r="A37" s="125">
        <v>5</v>
      </c>
      <c r="B37" s="121" t="s">
        <v>481</v>
      </c>
      <c r="C37" s="125" t="s">
        <v>482</v>
      </c>
      <c r="D37" s="129" t="s">
        <v>258</v>
      </c>
      <c r="E37" s="124" t="s">
        <v>483</v>
      </c>
      <c r="F37" s="124" t="s">
        <v>484</v>
      </c>
      <c r="G37" s="90"/>
      <c r="H37" s="125" t="s">
        <v>485</v>
      </c>
      <c r="I37" s="120"/>
      <c r="J37" s="120"/>
      <c r="K37" s="120"/>
      <c r="L37" s="120"/>
      <c r="M37" s="120"/>
      <c r="N37" s="120"/>
      <c r="O37" s="122">
        <f t="shared" si="75"/>
        <v>0</v>
      </c>
      <c r="P37" s="122"/>
      <c r="Q37" s="122"/>
      <c r="R37" s="122"/>
      <c r="S37" s="122">
        <f t="shared" si="76"/>
        <v>5200</v>
      </c>
      <c r="T37" s="122"/>
      <c r="U37" s="123">
        <v>5200</v>
      </c>
      <c r="V37" s="122"/>
      <c r="W37" s="122">
        <f t="shared" ref="W37:W72" si="97">SUM(X37:Z37)</f>
        <v>0</v>
      </c>
      <c r="X37" s="122"/>
      <c r="Y37" s="122"/>
      <c r="Z37" s="122"/>
      <c r="AA37" s="122">
        <f t="shared" ref="AA37:AA72" si="98">SUM(AB37:AD37)</f>
        <v>0</v>
      </c>
      <c r="AB37" s="122"/>
      <c r="AC37" s="122"/>
      <c r="AD37" s="122"/>
      <c r="AE37" s="122">
        <f t="shared" ref="AE37:AE72" si="99">SUM(AF37:AH37)</f>
        <v>0</v>
      </c>
      <c r="AF37" s="122"/>
      <c r="AG37" s="122"/>
      <c r="AH37" s="122"/>
      <c r="AI37" s="122">
        <f t="shared" ref="AI37:AI72" si="100">SUM(AJ37:AL37)</f>
        <v>0</v>
      </c>
      <c r="AJ37" s="122"/>
      <c r="AK37" s="122"/>
      <c r="AL37" s="122"/>
      <c r="AM37" s="122">
        <f t="shared" ref="AM37:AM72" si="101">SUM(AN37:AP37)</f>
        <v>0</v>
      </c>
      <c r="AN37" s="122"/>
      <c r="AO37" s="122"/>
      <c r="AP37" s="122"/>
      <c r="AQ37" s="122">
        <f t="shared" ref="AQ37:AQ72" si="102">SUM(AR37:AT37)</f>
        <v>0</v>
      </c>
      <c r="AR37" s="122"/>
      <c r="AS37" s="122"/>
      <c r="AT37" s="122"/>
      <c r="AU37" s="122">
        <f t="shared" ref="AU37:AU72" si="103">SUM(AV37:AX37)</f>
        <v>5200</v>
      </c>
      <c r="AV37" s="122">
        <f t="shared" ref="AV37:AX72" si="104">P37+T37+X37+AB37+AF37+AJ37+AN37+AR37</f>
        <v>0</v>
      </c>
      <c r="AW37" s="122">
        <f t="shared" si="104"/>
        <v>5200</v>
      </c>
      <c r="AX37" s="122">
        <f t="shared" si="104"/>
        <v>0</v>
      </c>
      <c r="AY37" s="79" t="s">
        <v>79</v>
      </c>
    </row>
    <row r="38" spans="1:51" s="88" customFormat="1" ht="39.75" customHeight="1" outlineLevel="1" x14ac:dyDescent="0.25">
      <c r="A38" s="125">
        <v>6</v>
      </c>
      <c r="B38" s="121" t="s">
        <v>481</v>
      </c>
      <c r="C38" s="125" t="s">
        <v>482</v>
      </c>
      <c r="D38" s="124" t="s">
        <v>486</v>
      </c>
      <c r="E38" s="124" t="s">
        <v>483</v>
      </c>
      <c r="F38" s="124" t="s">
        <v>484</v>
      </c>
      <c r="G38" s="90"/>
      <c r="H38" s="125" t="s">
        <v>485</v>
      </c>
      <c r="I38" s="120"/>
      <c r="J38" s="120"/>
      <c r="K38" s="120"/>
      <c r="L38" s="120"/>
      <c r="M38" s="120"/>
      <c r="N38" s="120"/>
      <c r="O38" s="122">
        <f t="shared" si="75"/>
        <v>0</v>
      </c>
      <c r="P38" s="122"/>
      <c r="Q38" s="122"/>
      <c r="R38" s="122"/>
      <c r="S38" s="122">
        <f t="shared" si="76"/>
        <v>5200</v>
      </c>
      <c r="T38" s="122"/>
      <c r="U38" s="123">
        <v>5200</v>
      </c>
      <c r="V38" s="122"/>
      <c r="W38" s="122">
        <f t="shared" si="97"/>
        <v>0</v>
      </c>
      <c r="X38" s="122"/>
      <c r="Y38" s="122"/>
      <c r="Z38" s="122"/>
      <c r="AA38" s="122">
        <f t="shared" si="98"/>
        <v>0</v>
      </c>
      <c r="AB38" s="122"/>
      <c r="AC38" s="122"/>
      <c r="AD38" s="122"/>
      <c r="AE38" s="122">
        <f t="shared" si="99"/>
        <v>0</v>
      </c>
      <c r="AF38" s="122"/>
      <c r="AG38" s="122"/>
      <c r="AH38" s="122"/>
      <c r="AI38" s="122">
        <f t="shared" si="100"/>
        <v>0</v>
      </c>
      <c r="AJ38" s="122"/>
      <c r="AK38" s="122"/>
      <c r="AL38" s="122"/>
      <c r="AM38" s="122">
        <f t="shared" si="101"/>
        <v>0</v>
      </c>
      <c r="AN38" s="122"/>
      <c r="AO38" s="122"/>
      <c r="AP38" s="122"/>
      <c r="AQ38" s="122">
        <f t="shared" si="102"/>
        <v>0</v>
      </c>
      <c r="AR38" s="122"/>
      <c r="AS38" s="122"/>
      <c r="AT38" s="122"/>
      <c r="AU38" s="122">
        <f t="shared" si="103"/>
        <v>5200</v>
      </c>
      <c r="AV38" s="122">
        <f t="shared" si="104"/>
        <v>0</v>
      </c>
      <c r="AW38" s="122">
        <f t="shared" si="104"/>
        <v>5200</v>
      </c>
      <c r="AX38" s="122">
        <f t="shared" si="104"/>
        <v>0</v>
      </c>
      <c r="AY38" s="79" t="s">
        <v>79</v>
      </c>
    </row>
    <row r="39" spans="1:51" s="88" customFormat="1" ht="43.5" customHeight="1" outlineLevel="1" x14ac:dyDescent="0.25">
      <c r="A39" s="125">
        <v>7</v>
      </c>
      <c r="B39" s="121" t="s">
        <v>481</v>
      </c>
      <c r="C39" s="125" t="s">
        <v>482</v>
      </c>
      <c r="D39" s="124" t="s">
        <v>201</v>
      </c>
      <c r="E39" s="124" t="s">
        <v>483</v>
      </c>
      <c r="F39" s="124" t="s">
        <v>484</v>
      </c>
      <c r="G39" s="90"/>
      <c r="H39" s="125" t="s">
        <v>485</v>
      </c>
      <c r="I39" s="120"/>
      <c r="J39" s="120"/>
      <c r="K39" s="120"/>
      <c r="L39" s="120"/>
      <c r="M39" s="120"/>
      <c r="N39" s="120"/>
      <c r="O39" s="122">
        <f t="shared" si="75"/>
        <v>0</v>
      </c>
      <c r="P39" s="122"/>
      <c r="Q39" s="122"/>
      <c r="R39" s="122"/>
      <c r="S39" s="122">
        <f t="shared" si="76"/>
        <v>5200</v>
      </c>
      <c r="T39" s="122"/>
      <c r="U39" s="123">
        <v>5200</v>
      </c>
      <c r="V39" s="122"/>
      <c r="W39" s="122">
        <f t="shared" si="97"/>
        <v>0</v>
      </c>
      <c r="X39" s="122"/>
      <c r="Y39" s="122"/>
      <c r="Z39" s="122"/>
      <c r="AA39" s="122">
        <f t="shared" si="98"/>
        <v>0</v>
      </c>
      <c r="AB39" s="122"/>
      <c r="AC39" s="122"/>
      <c r="AD39" s="122"/>
      <c r="AE39" s="122">
        <f t="shared" si="99"/>
        <v>0</v>
      </c>
      <c r="AF39" s="122"/>
      <c r="AG39" s="122"/>
      <c r="AH39" s="122"/>
      <c r="AI39" s="122">
        <f t="shared" si="100"/>
        <v>0</v>
      </c>
      <c r="AJ39" s="122"/>
      <c r="AK39" s="122"/>
      <c r="AL39" s="122"/>
      <c r="AM39" s="122">
        <f t="shared" si="101"/>
        <v>0</v>
      </c>
      <c r="AN39" s="122"/>
      <c r="AO39" s="122"/>
      <c r="AP39" s="122"/>
      <c r="AQ39" s="122">
        <f t="shared" si="102"/>
        <v>0</v>
      </c>
      <c r="AR39" s="122"/>
      <c r="AS39" s="122"/>
      <c r="AT39" s="122"/>
      <c r="AU39" s="122">
        <f t="shared" si="103"/>
        <v>5200</v>
      </c>
      <c r="AV39" s="122">
        <f t="shared" si="104"/>
        <v>0</v>
      </c>
      <c r="AW39" s="122">
        <f t="shared" si="104"/>
        <v>5200</v>
      </c>
      <c r="AX39" s="122">
        <f t="shared" si="104"/>
        <v>0</v>
      </c>
      <c r="AY39" s="79" t="s">
        <v>79</v>
      </c>
    </row>
    <row r="40" spans="1:51" s="88" customFormat="1" ht="43.5" customHeight="1" outlineLevel="1" x14ac:dyDescent="0.25">
      <c r="A40" s="125">
        <v>8</v>
      </c>
      <c r="B40" s="121" t="s">
        <v>481</v>
      </c>
      <c r="C40" s="125" t="s">
        <v>482</v>
      </c>
      <c r="D40" s="124" t="s">
        <v>54</v>
      </c>
      <c r="E40" s="124" t="s">
        <v>483</v>
      </c>
      <c r="F40" s="124" t="s">
        <v>484</v>
      </c>
      <c r="G40" s="90"/>
      <c r="I40" s="125" t="s">
        <v>485</v>
      </c>
      <c r="J40" s="120"/>
      <c r="K40" s="120"/>
      <c r="L40" s="120"/>
      <c r="M40" s="120"/>
      <c r="N40" s="120"/>
      <c r="O40" s="122">
        <f t="shared" si="75"/>
        <v>0</v>
      </c>
      <c r="P40" s="122"/>
      <c r="Q40" s="122"/>
      <c r="R40" s="122"/>
      <c r="S40" s="122">
        <f t="shared" si="76"/>
        <v>0</v>
      </c>
      <c r="T40" s="122"/>
      <c r="U40" s="122"/>
      <c r="V40" s="122"/>
      <c r="W40" s="122">
        <f t="shared" si="97"/>
        <v>5200</v>
      </c>
      <c r="X40" s="122"/>
      <c r="Y40" s="123">
        <v>5200</v>
      </c>
      <c r="Z40" s="122"/>
      <c r="AA40" s="122">
        <f t="shared" si="98"/>
        <v>0</v>
      </c>
      <c r="AB40" s="122"/>
      <c r="AC40" s="122"/>
      <c r="AD40" s="122"/>
      <c r="AE40" s="122">
        <f t="shared" si="99"/>
        <v>0</v>
      </c>
      <c r="AF40" s="122"/>
      <c r="AG40" s="122"/>
      <c r="AH40" s="122"/>
      <c r="AI40" s="122">
        <f t="shared" si="100"/>
        <v>0</v>
      </c>
      <c r="AJ40" s="122"/>
      <c r="AK40" s="122"/>
      <c r="AL40" s="122"/>
      <c r="AM40" s="122">
        <f t="shared" si="101"/>
        <v>0</v>
      </c>
      <c r="AN40" s="122"/>
      <c r="AO40" s="122"/>
      <c r="AP40" s="122"/>
      <c r="AQ40" s="122">
        <f t="shared" si="102"/>
        <v>0</v>
      </c>
      <c r="AR40" s="122"/>
      <c r="AS40" s="122"/>
      <c r="AT40" s="122"/>
      <c r="AU40" s="122">
        <f t="shared" si="103"/>
        <v>5200</v>
      </c>
      <c r="AV40" s="122"/>
      <c r="AW40" s="122">
        <f t="shared" si="104"/>
        <v>5200</v>
      </c>
      <c r="AX40" s="122"/>
      <c r="AY40" s="79" t="s">
        <v>79</v>
      </c>
    </row>
    <row r="41" spans="1:51" s="88" customFormat="1" ht="43.5" customHeight="1" outlineLevel="1" x14ac:dyDescent="0.25">
      <c r="A41" s="125">
        <v>9</v>
      </c>
      <c r="B41" s="121" t="s">
        <v>481</v>
      </c>
      <c r="C41" s="125" t="s">
        <v>482</v>
      </c>
      <c r="D41" s="124" t="s">
        <v>213</v>
      </c>
      <c r="E41" s="124" t="s">
        <v>483</v>
      </c>
      <c r="F41" s="124" t="s">
        <v>484</v>
      </c>
      <c r="G41" s="90"/>
      <c r="H41" s="124"/>
      <c r="I41" s="125" t="s">
        <v>485</v>
      </c>
      <c r="J41" s="120"/>
      <c r="K41" s="120"/>
      <c r="L41" s="120"/>
      <c r="M41" s="120"/>
      <c r="N41" s="120"/>
      <c r="O41" s="122">
        <f t="shared" si="75"/>
        <v>0</v>
      </c>
      <c r="P41" s="122"/>
      <c r="Q41" s="122"/>
      <c r="R41" s="122"/>
      <c r="S41" s="122">
        <f t="shared" si="76"/>
        <v>0</v>
      </c>
      <c r="T41" s="122"/>
      <c r="U41" s="122"/>
      <c r="V41" s="122"/>
      <c r="W41" s="122">
        <f t="shared" si="97"/>
        <v>5200</v>
      </c>
      <c r="X41" s="122"/>
      <c r="Y41" s="123">
        <v>5200</v>
      </c>
      <c r="Z41" s="122"/>
      <c r="AA41" s="122">
        <f t="shared" si="98"/>
        <v>0</v>
      </c>
      <c r="AB41" s="122"/>
      <c r="AC41" s="122"/>
      <c r="AD41" s="122"/>
      <c r="AE41" s="122">
        <f t="shared" si="99"/>
        <v>0</v>
      </c>
      <c r="AF41" s="122"/>
      <c r="AG41" s="122"/>
      <c r="AH41" s="122"/>
      <c r="AI41" s="122">
        <f t="shared" si="100"/>
        <v>0</v>
      </c>
      <c r="AJ41" s="122"/>
      <c r="AK41" s="122"/>
      <c r="AL41" s="122"/>
      <c r="AM41" s="122">
        <f t="shared" si="101"/>
        <v>0</v>
      </c>
      <c r="AN41" s="122"/>
      <c r="AO41" s="122"/>
      <c r="AP41" s="122"/>
      <c r="AQ41" s="122">
        <f t="shared" si="102"/>
        <v>0</v>
      </c>
      <c r="AR41" s="122"/>
      <c r="AS41" s="122"/>
      <c r="AT41" s="122"/>
      <c r="AU41" s="122">
        <f t="shared" si="103"/>
        <v>5200</v>
      </c>
      <c r="AV41" s="122"/>
      <c r="AW41" s="122">
        <f t="shared" si="104"/>
        <v>5200</v>
      </c>
      <c r="AX41" s="122"/>
      <c r="AY41" s="79" t="s">
        <v>79</v>
      </c>
    </row>
    <row r="42" spans="1:51" s="88" customFormat="1" ht="43.5" customHeight="1" outlineLevel="1" x14ac:dyDescent="0.25">
      <c r="A42" s="125">
        <v>10</v>
      </c>
      <c r="B42" s="121" t="s">
        <v>481</v>
      </c>
      <c r="C42" s="125" t="s">
        <v>482</v>
      </c>
      <c r="D42" s="124" t="s">
        <v>72</v>
      </c>
      <c r="E42" s="124" t="s">
        <v>483</v>
      </c>
      <c r="F42" s="124" t="s">
        <v>484</v>
      </c>
      <c r="G42" s="90"/>
      <c r="H42" s="124"/>
      <c r="I42" s="125" t="s">
        <v>485</v>
      </c>
      <c r="J42" s="120"/>
      <c r="K42" s="120"/>
      <c r="L42" s="120"/>
      <c r="M42" s="120"/>
      <c r="N42" s="120"/>
      <c r="O42" s="122">
        <f t="shared" si="75"/>
        <v>0</v>
      </c>
      <c r="P42" s="122"/>
      <c r="Q42" s="122"/>
      <c r="R42" s="122"/>
      <c r="S42" s="122">
        <f t="shared" si="76"/>
        <v>0</v>
      </c>
      <c r="T42" s="122"/>
      <c r="U42" s="122"/>
      <c r="V42" s="122"/>
      <c r="W42" s="122">
        <f t="shared" si="97"/>
        <v>5200</v>
      </c>
      <c r="X42" s="122"/>
      <c r="Y42" s="123">
        <v>5200</v>
      </c>
      <c r="Z42" s="122"/>
      <c r="AA42" s="122">
        <f t="shared" si="98"/>
        <v>0</v>
      </c>
      <c r="AB42" s="122"/>
      <c r="AC42" s="122"/>
      <c r="AD42" s="122"/>
      <c r="AE42" s="122">
        <f t="shared" si="99"/>
        <v>0</v>
      </c>
      <c r="AF42" s="122"/>
      <c r="AG42" s="122"/>
      <c r="AH42" s="122"/>
      <c r="AI42" s="122">
        <f t="shared" si="100"/>
        <v>0</v>
      </c>
      <c r="AJ42" s="122"/>
      <c r="AK42" s="122"/>
      <c r="AL42" s="122"/>
      <c r="AM42" s="122">
        <f t="shared" si="101"/>
        <v>0</v>
      </c>
      <c r="AN42" s="122"/>
      <c r="AO42" s="122"/>
      <c r="AP42" s="122"/>
      <c r="AQ42" s="122">
        <f t="shared" si="102"/>
        <v>0</v>
      </c>
      <c r="AR42" s="122"/>
      <c r="AS42" s="122"/>
      <c r="AT42" s="122"/>
      <c r="AU42" s="122">
        <f t="shared" si="103"/>
        <v>5200</v>
      </c>
      <c r="AV42" s="122"/>
      <c r="AW42" s="122">
        <f t="shared" si="104"/>
        <v>5200</v>
      </c>
      <c r="AX42" s="122"/>
      <c r="AY42" s="79" t="s">
        <v>79</v>
      </c>
    </row>
    <row r="43" spans="1:51" s="88" customFormat="1" ht="43.5" customHeight="1" outlineLevel="1" x14ac:dyDescent="0.25">
      <c r="A43" s="125">
        <v>11</v>
      </c>
      <c r="B43" s="121" t="s">
        <v>481</v>
      </c>
      <c r="C43" s="125" t="s">
        <v>482</v>
      </c>
      <c r="D43" s="124" t="s">
        <v>181</v>
      </c>
      <c r="E43" s="124" t="s">
        <v>483</v>
      </c>
      <c r="F43" s="124" t="s">
        <v>484</v>
      </c>
      <c r="G43" s="90"/>
      <c r="H43" s="124"/>
      <c r="I43" s="125" t="s">
        <v>485</v>
      </c>
      <c r="J43" s="120"/>
      <c r="K43" s="120"/>
      <c r="L43" s="120"/>
      <c r="M43" s="120"/>
      <c r="N43" s="120"/>
      <c r="O43" s="122">
        <f t="shared" si="75"/>
        <v>0</v>
      </c>
      <c r="P43" s="122"/>
      <c r="Q43" s="122"/>
      <c r="R43" s="122"/>
      <c r="S43" s="122">
        <f t="shared" si="76"/>
        <v>0</v>
      </c>
      <c r="T43" s="122"/>
      <c r="U43" s="122"/>
      <c r="V43" s="122"/>
      <c r="W43" s="122">
        <f t="shared" si="97"/>
        <v>5200</v>
      </c>
      <c r="X43" s="122"/>
      <c r="Y43" s="123">
        <v>5200</v>
      </c>
      <c r="Z43" s="122"/>
      <c r="AA43" s="122">
        <f t="shared" si="98"/>
        <v>0</v>
      </c>
      <c r="AB43" s="122"/>
      <c r="AC43" s="122"/>
      <c r="AD43" s="122"/>
      <c r="AE43" s="122">
        <f t="shared" si="99"/>
        <v>0</v>
      </c>
      <c r="AF43" s="122"/>
      <c r="AG43" s="122"/>
      <c r="AH43" s="122"/>
      <c r="AI43" s="122">
        <f t="shared" si="100"/>
        <v>0</v>
      </c>
      <c r="AJ43" s="122"/>
      <c r="AK43" s="122"/>
      <c r="AL43" s="122"/>
      <c r="AM43" s="122">
        <f t="shared" si="101"/>
        <v>0</v>
      </c>
      <c r="AN43" s="122"/>
      <c r="AO43" s="122"/>
      <c r="AP43" s="122"/>
      <c r="AQ43" s="122">
        <f t="shared" si="102"/>
        <v>0</v>
      </c>
      <c r="AR43" s="122"/>
      <c r="AS43" s="122"/>
      <c r="AT43" s="122"/>
      <c r="AU43" s="122">
        <f t="shared" si="103"/>
        <v>5200</v>
      </c>
      <c r="AV43" s="122"/>
      <c r="AW43" s="122">
        <f t="shared" si="104"/>
        <v>5200</v>
      </c>
      <c r="AX43" s="122"/>
      <c r="AY43" s="79" t="s">
        <v>79</v>
      </c>
    </row>
    <row r="44" spans="1:51" s="88" customFormat="1" ht="43.5" customHeight="1" outlineLevel="1" x14ac:dyDescent="0.25">
      <c r="A44" s="125">
        <v>12</v>
      </c>
      <c r="B44" s="121" t="s">
        <v>481</v>
      </c>
      <c r="C44" s="125" t="s">
        <v>482</v>
      </c>
      <c r="D44" s="124" t="s">
        <v>386</v>
      </c>
      <c r="E44" s="124" t="s">
        <v>483</v>
      </c>
      <c r="F44" s="124" t="s">
        <v>484</v>
      </c>
      <c r="G44" s="90"/>
      <c r="H44" s="124"/>
      <c r="I44" s="120"/>
      <c r="J44" s="125" t="s">
        <v>485</v>
      </c>
      <c r="K44" s="120"/>
      <c r="L44" s="120"/>
      <c r="M44" s="120"/>
      <c r="N44" s="120"/>
      <c r="O44" s="122">
        <f t="shared" si="75"/>
        <v>0</v>
      </c>
      <c r="P44" s="122"/>
      <c r="Q44" s="122"/>
      <c r="R44" s="122"/>
      <c r="S44" s="122">
        <f t="shared" si="76"/>
        <v>0</v>
      </c>
      <c r="T44" s="122"/>
      <c r="U44" s="122"/>
      <c r="V44" s="122"/>
      <c r="W44" s="122">
        <f t="shared" si="97"/>
        <v>0</v>
      </c>
      <c r="X44" s="122"/>
      <c r="Y44" s="122"/>
      <c r="Z44" s="122"/>
      <c r="AA44" s="122">
        <f t="shared" si="98"/>
        <v>5200</v>
      </c>
      <c r="AB44" s="122"/>
      <c r="AC44" s="123">
        <v>5200</v>
      </c>
      <c r="AD44" s="122"/>
      <c r="AE44" s="122">
        <f t="shared" si="99"/>
        <v>0</v>
      </c>
      <c r="AF44" s="122"/>
      <c r="AG44" s="122"/>
      <c r="AH44" s="122"/>
      <c r="AI44" s="122">
        <f t="shared" si="100"/>
        <v>0</v>
      </c>
      <c r="AJ44" s="122"/>
      <c r="AK44" s="122"/>
      <c r="AL44" s="122"/>
      <c r="AM44" s="122">
        <f t="shared" si="101"/>
        <v>0</v>
      </c>
      <c r="AN44" s="122"/>
      <c r="AO44" s="122"/>
      <c r="AP44" s="122"/>
      <c r="AQ44" s="122">
        <f t="shared" si="102"/>
        <v>0</v>
      </c>
      <c r="AR44" s="122"/>
      <c r="AS44" s="122"/>
      <c r="AT44" s="122"/>
      <c r="AU44" s="122">
        <f t="shared" si="103"/>
        <v>5200</v>
      </c>
      <c r="AV44" s="122"/>
      <c r="AW44" s="122">
        <f t="shared" si="104"/>
        <v>5200</v>
      </c>
      <c r="AX44" s="122"/>
      <c r="AY44" s="79" t="s">
        <v>79</v>
      </c>
    </row>
    <row r="45" spans="1:51" s="88" customFormat="1" ht="43.5" customHeight="1" outlineLevel="1" x14ac:dyDescent="0.25">
      <c r="A45" s="125">
        <v>13</v>
      </c>
      <c r="B45" s="121" t="s">
        <v>481</v>
      </c>
      <c r="C45" s="125" t="s">
        <v>482</v>
      </c>
      <c r="D45" s="124" t="s">
        <v>487</v>
      </c>
      <c r="E45" s="124" t="s">
        <v>483</v>
      </c>
      <c r="F45" s="124" t="s">
        <v>484</v>
      </c>
      <c r="G45" s="90"/>
      <c r="H45" s="124"/>
      <c r="I45" s="120"/>
      <c r="J45" s="125" t="s">
        <v>485</v>
      </c>
      <c r="K45" s="120"/>
      <c r="L45" s="120"/>
      <c r="M45" s="120"/>
      <c r="N45" s="120"/>
      <c r="O45" s="122">
        <f t="shared" si="75"/>
        <v>0</v>
      </c>
      <c r="P45" s="122"/>
      <c r="Q45" s="122"/>
      <c r="R45" s="122"/>
      <c r="S45" s="122">
        <f t="shared" si="76"/>
        <v>0</v>
      </c>
      <c r="T45" s="122"/>
      <c r="U45" s="122"/>
      <c r="V45" s="122"/>
      <c r="W45" s="122">
        <f t="shared" si="97"/>
        <v>0</v>
      </c>
      <c r="X45" s="122"/>
      <c r="Y45" s="122"/>
      <c r="Z45" s="122"/>
      <c r="AA45" s="122">
        <f t="shared" si="98"/>
        <v>5200</v>
      </c>
      <c r="AB45" s="122"/>
      <c r="AC45" s="123">
        <v>5200</v>
      </c>
      <c r="AD45" s="122"/>
      <c r="AE45" s="122">
        <f t="shared" si="99"/>
        <v>0</v>
      </c>
      <c r="AF45" s="122"/>
      <c r="AG45" s="122"/>
      <c r="AH45" s="122"/>
      <c r="AI45" s="122">
        <f t="shared" si="100"/>
        <v>0</v>
      </c>
      <c r="AJ45" s="122"/>
      <c r="AK45" s="122"/>
      <c r="AL45" s="122"/>
      <c r="AM45" s="122">
        <f t="shared" si="101"/>
        <v>0</v>
      </c>
      <c r="AN45" s="122"/>
      <c r="AO45" s="122"/>
      <c r="AP45" s="122"/>
      <c r="AQ45" s="122">
        <f t="shared" si="102"/>
        <v>0</v>
      </c>
      <c r="AR45" s="122"/>
      <c r="AS45" s="122"/>
      <c r="AT45" s="122"/>
      <c r="AU45" s="122">
        <f t="shared" si="103"/>
        <v>5200</v>
      </c>
      <c r="AV45" s="122"/>
      <c r="AW45" s="122">
        <f t="shared" si="104"/>
        <v>5200</v>
      </c>
      <c r="AX45" s="122"/>
      <c r="AY45" s="79" t="s">
        <v>79</v>
      </c>
    </row>
    <row r="46" spans="1:51" s="88" customFormat="1" ht="43.5" customHeight="1" outlineLevel="1" x14ac:dyDescent="0.25">
      <c r="A46" s="125">
        <v>14</v>
      </c>
      <c r="B46" s="121" t="s">
        <v>481</v>
      </c>
      <c r="C46" s="125" t="s">
        <v>482</v>
      </c>
      <c r="D46" s="124" t="s">
        <v>209</v>
      </c>
      <c r="E46" s="124" t="s">
        <v>483</v>
      </c>
      <c r="F46" s="124" t="s">
        <v>484</v>
      </c>
      <c r="G46" s="90"/>
      <c r="H46" s="124"/>
      <c r="I46" s="120"/>
      <c r="J46" s="120"/>
      <c r="K46" s="125" t="s">
        <v>485</v>
      </c>
      <c r="L46" s="120"/>
      <c r="M46" s="120"/>
      <c r="N46" s="120"/>
      <c r="O46" s="122">
        <f t="shared" si="75"/>
        <v>0</v>
      </c>
      <c r="P46" s="122"/>
      <c r="Q46" s="122"/>
      <c r="R46" s="122"/>
      <c r="S46" s="122">
        <f t="shared" si="76"/>
        <v>0</v>
      </c>
      <c r="T46" s="122"/>
      <c r="U46" s="122"/>
      <c r="V46" s="122"/>
      <c r="W46" s="122">
        <f t="shared" si="97"/>
        <v>0</v>
      </c>
      <c r="X46" s="122"/>
      <c r="Y46" s="122"/>
      <c r="Z46" s="122"/>
      <c r="AA46" s="122">
        <f t="shared" si="98"/>
        <v>0</v>
      </c>
      <c r="AB46" s="122"/>
      <c r="AC46" s="122"/>
      <c r="AD46" s="122"/>
      <c r="AE46" s="122">
        <f t="shared" si="99"/>
        <v>5200</v>
      </c>
      <c r="AF46" s="122"/>
      <c r="AG46" s="123">
        <v>5200</v>
      </c>
      <c r="AH46" s="122"/>
      <c r="AI46" s="122">
        <f t="shared" si="100"/>
        <v>0</v>
      </c>
      <c r="AJ46" s="122"/>
      <c r="AK46" s="122"/>
      <c r="AL46" s="122"/>
      <c r="AM46" s="122">
        <f t="shared" si="101"/>
        <v>0</v>
      </c>
      <c r="AN46" s="122"/>
      <c r="AO46" s="122"/>
      <c r="AP46" s="122"/>
      <c r="AQ46" s="122">
        <f t="shared" si="102"/>
        <v>0</v>
      </c>
      <c r="AR46" s="122"/>
      <c r="AS46" s="122"/>
      <c r="AT46" s="122"/>
      <c r="AU46" s="122">
        <f t="shared" si="103"/>
        <v>5200</v>
      </c>
      <c r="AV46" s="122"/>
      <c r="AW46" s="122">
        <f t="shared" si="104"/>
        <v>5200</v>
      </c>
      <c r="AX46" s="122"/>
      <c r="AY46" s="79" t="s">
        <v>79</v>
      </c>
    </row>
    <row r="47" spans="1:51" s="88" customFormat="1" ht="43.5" customHeight="1" outlineLevel="1" x14ac:dyDescent="0.25">
      <c r="A47" s="125">
        <v>15</v>
      </c>
      <c r="B47" s="121" t="s">
        <v>481</v>
      </c>
      <c r="C47" s="125" t="s">
        <v>482</v>
      </c>
      <c r="D47" s="124" t="s">
        <v>185</v>
      </c>
      <c r="E47" s="124" t="s">
        <v>483</v>
      </c>
      <c r="F47" s="124" t="s">
        <v>484</v>
      </c>
      <c r="G47" s="90"/>
      <c r="H47" s="124"/>
      <c r="I47" s="120"/>
      <c r="J47" s="120"/>
      <c r="K47" s="125" t="s">
        <v>485</v>
      </c>
      <c r="L47" s="120"/>
      <c r="M47" s="120"/>
      <c r="N47" s="120"/>
      <c r="O47" s="122">
        <f t="shared" si="75"/>
        <v>0</v>
      </c>
      <c r="P47" s="122"/>
      <c r="Q47" s="122"/>
      <c r="R47" s="122"/>
      <c r="S47" s="122">
        <f t="shared" si="76"/>
        <v>0</v>
      </c>
      <c r="T47" s="122"/>
      <c r="U47" s="122"/>
      <c r="V47" s="122"/>
      <c r="W47" s="122">
        <f t="shared" si="97"/>
        <v>0</v>
      </c>
      <c r="X47" s="122"/>
      <c r="Y47" s="122"/>
      <c r="Z47" s="122"/>
      <c r="AA47" s="122">
        <f t="shared" si="98"/>
        <v>0</v>
      </c>
      <c r="AB47" s="122"/>
      <c r="AC47" s="122"/>
      <c r="AD47" s="122"/>
      <c r="AE47" s="122">
        <f t="shared" si="99"/>
        <v>5200</v>
      </c>
      <c r="AF47" s="122"/>
      <c r="AG47" s="123">
        <v>5200</v>
      </c>
      <c r="AH47" s="122"/>
      <c r="AI47" s="122">
        <f t="shared" si="100"/>
        <v>0</v>
      </c>
      <c r="AJ47" s="122"/>
      <c r="AK47" s="122"/>
      <c r="AL47" s="122"/>
      <c r="AM47" s="122">
        <f t="shared" si="101"/>
        <v>0</v>
      </c>
      <c r="AN47" s="122"/>
      <c r="AO47" s="122"/>
      <c r="AP47" s="122"/>
      <c r="AQ47" s="122">
        <f t="shared" si="102"/>
        <v>0</v>
      </c>
      <c r="AR47" s="122"/>
      <c r="AS47" s="122"/>
      <c r="AT47" s="122"/>
      <c r="AU47" s="122">
        <f t="shared" si="103"/>
        <v>5200</v>
      </c>
      <c r="AV47" s="122"/>
      <c r="AW47" s="122">
        <f t="shared" si="104"/>
        <v>5200</v>
      </c>
      <c r="AX47" s="122"/>
      <c r="AY47" s="79" t="s">
        <v>79</v>
      </c>
    </row>
    <row r="48" spans="1:51" s="88" customFormat="1" ht="43.5" customHeight="1" outlineLevel="1" x14ac:dyDescent="0.25">
      <c r="A48" s="125">
        <v>16</v>
      </c>
      <c r="B48" s="121" t="s">
        <v>481</v>
      </c>
      <c r="C48" s="125" t="s">
        <v>482</v>
      </c>
      <c r="D48" s="124" t="s">
        <v>62</v>
      </c>
      <c r="E48" s="124" t="s">
        <v>483</v>
      </c>
      <c r="F48" s="124" t="s">
        <v>484</v>
      </c>
      <c r="G48" s="90"/>
      <c r="H48" s="124"/>
      <c r="I48" s="120"/>
      <c r="J48" s="120"/>
      <c r="K48" s="125" t="s">
        <v>485</v>
      </c>
      <c r="L48" s="120"/>
      <c r="M48" s="120"/>
      <c r="N48" s="120"/>
      <c r="O48" s="122">
        <f t="shared" si="75"/>
        <v>0</v>
      </c>
      <c r="P48" s="122"/>
      <c r="Q48" s="122"/>
      <c r="R48" s="122"/>
      <c r="S48" s="122">
        <f t="shared" si="76"/>
        <v>0</v>
      </c>
      <c r="T48" s="122"/>
      <c r="U48" s="122"/>
      <c r="V48" s="122"/>
      <c r="W48" s="122">
        <f t="shared" si="97"/>
        <v>0</v>
      </c>
      <c r="X48" s="122"/>
      <c r="Y48" s="122"/>
      <c r="Z48" s="122"/>
      <c r="AA48" s="122">
        <f t="shared" si="98"/>
        <v>0</v>
      </c>
      <c r="AB48" s="122"/>
      <c r="AC48" s="122"/>
      <c r="AD48" s="122"/>
      <c r="AE48" s="122">
        <f t="shared" si="99"/>
        <v>5200</v>
      </c>
      <c r="AF48" s="122"/>
      <c r="AG48" s="123">
        <v>5200</v>
      </c>
      <c r="AH48" s="122"/>
      <c r="AI48" s="122">
        <f t="shared" si="100"/>
        <v>0</v>
      </c>
      <c r="AJ48" s="122"/>
      <c r="AK48" s="122"/>
      <c r="AL48" s="122"/>
      <c r="AM48" s="122">
        <f t="shared" si="101"/>
        <v>0</v>
      </c>
      <c r="AN48" s="122"/>
      <c r="AO48" s="122"/>
      <c r="AP48" s="122"/>
      <c r="AQ48" s="122">
        <f t="shared" si="102"/>
        <v>0</v>
      </c>
      <c r="AR48" s="122"/>
      <c r="AS48" s="122"/>
      <c r="AT48" s="122"/>
      <c r="AU48" s="122">
        <f t="shared" si="103"/>
        <v>5200</v>
      </c>
      <c r="AV48" s="122"/>
      <c r="AW48" s="122">
        <f t="shared" si="104"/>
        <v>5200</v>
      </c>
      <c r="AX48" s="122"/>
      <c r="AY48" s="79" t="s">
        <v>79</v>
      </c>
    </row>
    <row r="49" spans="1:51" s="88" customFormat="1" ht="43.5" customHeight="1" outlineLevel="1" x14ac:dyDescent="0.25">
      <c r="A49" s="125">
        <v>17</v>
      </c>
      <c r="B49" s="121" t="s">
        <v>481</v>
      </c>
      <c r="C49" s="125" t="s">
        <v>482</v>
      </c>
      <c r="D49" s="124" t="s">
        <v>225</v>
      </c>
      <c r="E49" s="124" t="s">
        <v>483</v>
      </c>
      <c r="F49" s="124" t="s">
        <v>484</v>
      </c>
      <c r="G49" s="90"/>
      <c r="H49" s="124"/>
      <c r="I49" s="120"/>
      <c r="J49" s="120"/>
      <c r="K49" s="125" t="s">
        <v>485</v>
      </c>
      <c r="L49" s="120"/>
      <c r="M49" s="120"/>
      <c r="N49" s="120"/>
      <c r="O49" s="122">
        <f t="shared" si="75"/>
        <v>0</v>
      </c>
      <c r="P49" s="122"/>
      <c r="Q49" s="122"/>
      <c r="R49" s="122"/>
      <c r="S49" s="122">
        <f t="shared" si="76"/>
        <v>0</v>
      </c>
      <c r="T49" s="122"/>
      <c r="U49" s="122"/>
      <c r="V49" s="122"/>
      <c r="W49" s="122">
        <f t="shared" si="97"/>
        <v>0</v>
      </c>
      <c r="X49" s="122"/>
      <c r="Y49" s="122"/>
      <c r="Z49" s="122"/>
      <c r="AA49" s="122">
        <f t="shared" si="98"/>
        <v>0</v>
      </c>
      <c r="AB49" s="122"/>
      <c r="AC49" s="122"/>
      <c r="AD49" s="122"/>
      <c r="AE49" s="122">
        <f t="shared" si="99"/>
        <v>5200</v>
      </c>
      <c r="AF49" s="122"/>
      <c r="AG49" s="123">
        <v>5200</v>
      </c>
      <c r="AH49" s="122"/>
      <c r="AI49" s="122">
        <f t="shared" si="100"/>
        <v>0</v>
      </c>
      <c r="AJ49" s="122"/>
      <c r="AK49" s="122"/>
      <c r="AL49" s="122"/>
      <c r="AM49" s="122">
        <f t="shared" si="101"/>
        <v>0</v>
      </c>
      <c r="AN49" s="122"/>
      <c r="AO49" s="122"/>
      <c r="AP49" s="122"/>
      <c r="AQ49" s="122">
        <f t="shared" si="102"/>
        <v>0</v>
      </c>
      <c r="AR49" s="122"/>
      <c r="AS49" s="122"/>
      <c r="AT49" s="122"/>
      <c r="AU49" s="122">
        <f t="shared" si="103"/>
        <v>5200</v>
      </c>
      <c r="AV49" s="122"/>
      <c r="AW49" s="122">
        <f t="shared" si="104"/>
        <v>5200</v>
      </c>
      <c r="AX49" s="122"/>
      <c r="AY49" s="79" t="s">
        <v>79</v>
      </c>
    </row>
    <row r="50" spans="1:51" s="88" customFormat="1" ht="43.5" customHeight="1" outlineLevel="1" x14ac:dyDescent="0.25">
      <c r="A50" s="125">
        <v>18</v>
      </c>
      <c r="B50" s="121" t="s">
        <v>481</v>
      </c>
      <c r="C50" s="125" t="s">
        <v>482</v>
      </c>
      <c r="D50" s="124" t="s">
        <v>183</v>
      </c>
      <c r="E50" s="124" t="s">
        <v>483</v>
      </c>
      <c r="F50" s="124" t="s">
        <v>484</v>
      </c>
      <c r="G50" s="90"/>
      <c r="H50" s="124"/>
      <c r="I50" s="120"/>
      <c r="J50" s="125" t="s">
        <v>485</v>
      </c>
      <c r="K50" s="120"/>
      <c r="L50" s="120"/>
      <c r="M50" s="120"/>
      <c r="N50" s="120"/>
      <c r="O50" s="122">
        <f t="shared" si="75"/>
        <v>0</v>
      </c>
      <c r="P50" s="122"/>
      <c r="Q50" s="122"/>
      <c r="R50" s="122"/>
      <c r="S50" s="122">
        <f t="shared" si="76"/>
        <v>0</v>
      </c>
      <c r="T50" s="122"/>
      <c r="U50" s="122"/>
      <c r="V50" s="122"/>
      <c r="W50" s="122">
        <f t="shared" si="97"/>
        <v>0</v>
      </c>
      <c r="X50" s="122"/>
      <c r="Y50" s="122"/>
      <c r="Z50" s="122"/>
      <c r="AA50" s="122">
        <f t="shared" si="98"/>
        <v>5200</v>
      </c>
      <c r="AB50" s="122"/>
      <c r="AC50" s="123">
        <v>5200</v>
      </c>
      <c r="AD50" s="122"/>
      <c r="AE50" s="122">
        <f t="shared" si="99"/>
        <v>0</v>
      </c>
      <c r="AF50" s="122"/>
      <c r="AG50" s="122"/>
      <c r="AH50" s="122"/>
      <c r="AI50" s="122">
        <f t="shared" si="100"/>
        <v>0</v>
      </c>
      <c r="AJ50" s="122"/>
      <c r="AK50" s="122"/>
      <c r="AL50" s="122"/>
      <c r="AM50" s="122">
        <f t="shared" si="101"/>
        <v>0</v>
      </c>
      <c r="AN50" s="122"/>
      <c r="AO50" s="122"/>
      <c r="AP50" s="122"/>
      <c r="AQ50" s="122">
        <f t="shared" si="102"/>
        <v>0</v>
      </c>
      <c r="AR50" s="122"/>
      <c r="AS50" s="122"/>
      <c r="AT50" s="122"/>
      <c r="AU50" s="122">
        <f t="shared" si="103"/>
        <v>5200</v>
      </c>
      <c r="AV50" s="122"/>
      <c r="AW50" s="122">
        <f t="shared" si="104"/>
        <v>5200</v>
      </c>
      <c r="AX50" s="122"/>
      <c r="AY50" s="79" t="s">
        <v>79</v>
      </c>
    </row>
    <row r="51" spans="1:51" s="88" customFormat="1" ht="38.25" customHeight="1" outlineLevel="1" x14ac:dyDescent="0.25">
      <c r="A51" s="125">
        <v>19</v>
      </c>
      <c r="B51" s="121" t="s">
        <v>481</v>
      </c>
      <c r="C51" s="125" t="s">
        <v>482</v>
      </c>
      <c r="D51" s="124" t="s">
        <v>53</v>
      </c>
      <c r="E51" s="124" t="s">
        <v>483</v>
      </c>
      <c r="F51" s="124" t="s">
        <v>484</v>
      </c>
      <c r="G51" s="90"/>
      <c r="H51" s="90"/>
      <c r="I51" s="120"/>
      <c r="J51" s="125" t="s">
        <v>485</v>
      </c>
      <c r="K51" s="120"/>
      <c r="L51" s="120"/>
      <c r="M51" s="120"/>
      <c r="N51" s="120"/>
      <c r="O51" s="122">
        <f t="shared" si="75"/>
        <v>0</v>
      </c>
      <c r="P51" s="122"/>
      <c r="Q51" s="122"/>
      <c r="R51" s="122"/>
      <c r="S51" s="122">
        <f t="shared" si="76"/>
        <v>0</v>
      </c>
      <c r="T51" s="122"/>
      <c r="U51" s="122"/>
      <c r="V51" s="122"/>
      <c r="W51" s="122">
        <f t="shared" si="97"/>
        <v>0</v>
      </c>
      <c r="X51" s="122"/>
      <c r="Y51" s="122"/>
      <c r="Z51" s="122"/>
      <c r="AA51" s="122">
        <f t="shared" si="98"/>
        <v>5200</v>
      </c>
      <c r="AB51" s="122"/>
      <c r="AC51" s="123">
        <v>5200</v>
      </c>
      <c r="AD51" s="122"/>
      <c r="AE51" s="122">
        <f t="shared" si="99"/>
        <v>0</v>
      </c>
      <c r="AF51" s="122"/>
      <c r="AG51" s="122"/>
      <c r="AH51" s="122"/>
      <c r="AI51" s="122">
        <f t="shared" si="100"/>
        <v>0</v>
      </c>
      <c r="AJ51" s="122"/>
      <c r="AK51" s="122"/>
      <c r="AL51" s="122"/>
      <c r="AM51" s="122">
        <f t="shared" si="101"/>
        <v>0</v>
      </c>
      <c r="AN51" s="122"/>
      <c r="AO51" s="122"/>
      <c r="AP51" s="122"/>
      <c r="AQ51" s="122">
        <f t="shared" si="102"/>
        <v>0</v>
      </c>
      <c r="AR51" s="122"/>
      <c r="AS51" s="122"/>
      <c r="AT51" s="122"/>
      <c r="AU51" s="122">
        <f t="shared" si="103"/>
        <v>5200</v>
      </c>
      <c r="AV51" s="122">
        <f t="shared" si="104"/>
        <v>0</v>
      </c>
      <c r="AW51" s="122">
        <f t="shared" si="104"/>
        <v>5200</v>
      </c>
      <c r="AX51" s="122">
        <f t="shared" si="104"/>
        <v>0</v>
      </c>
      <c r="AY51" s="79" t="s">
        <v>79</v>
      </c>
    </row>
    <row r="52" spans="1:51" s="88" customFormat="1" ht="42.75" customHeight="1" outlineLevel="1" x14ac:dyDescent="0.25">
      <c r="A52" s="125">
        <v>20</v>
      </c>
      <c r="B52" s="121" t="s">
        <v>481</v>
      </c>
      <c r="C52" s="125" t="s">
        <v>482</v>
      </c>
      <c r="D52" s="124" t="s">
        <v>186</v>
      </c>
      <c r="E52" s="124" t="s">
        <v>483</v>
      </c>
      <c r="F52" s="124" t="s">
        <v>484</v>
      </c>
      <c r="G52" s="90"/>
      <c r="H52" s="90"/>
      <c r="I52" s="120"/>
      <c r="J52" s="120"/>
      <c r="K52" s="130"/>
      <c r="L52" s="125" t="s">
        <v>485</v>
      </c>
      <c r="M52" s="120"/>
      <c r="N52" s="120"/>
      <c r="O52" s="122">
        <f t="shared" si="75"/>
        <v>0</v>
      </c>
      <c r="P52" s="122"/>
      <c r="Q52" s="122"/>
      <c r="R52" s="122"/>
      <c r="S52" s="122">
        <f t="shared" si="76"/>
        <v>0</v>
      </c>
      <c r="T52" s="122"/>
      <c r="U52" s="122"/>
      <c r="V52" s="122"/>
      <c r="W52" s="122">
        <f t="shared" si="97"/>
        <v>0</v>
      </c>
      <c r="X52" s="122"/>
      <c r="Y52" s="122"/>
      <c r="Z52" s="122"/>
      <c r="AA52" s="122">
        <f t="shared" si="98"/>
        <v>0</v>
      </c>
      <c r="AB52" s="122"/>
      <c r="AC52" s="122"/>
      <c r="AD52" s="122"/>
      <c r="AE52" s="122">
        <f>SUM(AF52:AH52)</f>
        <v>0</v>
      </c>
      <c r="AF52" s="122"/>
      <c r="AG52" s="123"/>
      <c r="AH52" s="122"/>
      <c r="AI52" s="122">
        <f t="shared" si="100"/>
        <v>5200</v>
      </c>
      <c r="AJ52" s="122"/>
      <c r="AK52" s="123">
        <v>5200</v>
      </c>
      <c r="AL52" s="122"/>
      <c r="AM52" s="122">
        <f t="shared" si="101"/>
        <v>0</v>
      </c>
      <c r="AN52" s="122"/>
      <c r="AO52" s="122"/>
      <c r="AP52" s="122"/>
      <c r="AQ52" s="122">
        <f t="shared" si="102"/>
        <v>0</v>
      </c>
      <c r="AR52" s="122"/>
      <c r="AS52" s="122"/>
      <c r="AT52" s="122"/>
      <c r="AU52" s="122">
        <f t="shared" si="103"/>
        <v>5200</v>
      </c>
      <c r="AV52" s="122">
        <f>P52+T52+X52+AB52+AF52+AJ52+AN52+AR52</f>
        <v>0</v>
      </c>
      <c r="AW52" s="122">
        <f>Q52+U52+Y52+AC52+AG52+AK52+AO52+AS52</f>
        <v>5200</v>
      </c>
      <c r="AX52" s="122">
        <f t="shared" si="104"/>
        <v>0</v>
      </c>
      <c r="AY52" s="79" t="s">
        <v>79</v>
      </c>
    </row>
    <row r="53" spans="1:51" s="88" customFormat="1" ht="41.25" customHeight="1" outlineLevel="1" x14ac:dyDescent="0.25">
      <c r="A53" s="125">
        <v>21</v>
      </c>
      <c r="B53" s="121" t="s">
        <v>481</v>
      </c>
      <c r="C53" s="125" t="s">
        <v>482</v>
      </c>
      <c r="D53" s="124" t="s">
        <v>180</v>
      </c>
      <c r="E53" s="124" t="s">
        <v>483</v>
      </c>
      <c r="F53" s="124" t="s">
        <v>484</v>
      </c>
      <c r="G53" s="90"/>
      <c r="H53" s="90"/>
      <c r="I53" s="120"/>
      <c r="J53" s="120"/>
      <c r="K53" s="130"/>
      <c r="L53" s="125" t="s">
        <v>485</v>
      </c>
      <c r="M53" s="120"/>
      <c r="N53" s="120"/>
      <c r="O53" s="122">
        <f t="shared" si="75"/>
        <v>0</v>
      </c>
      <c r="P53" s="122"/>
      <c r="Q53" s="122"/>
      <c r="R53" s="122"/>
      <c r="S53" s="122">
        <f t="shared" si="76"/>
        <v>0</v>
      </c>
      <c r="T53" s="122"/>
      <c r="U53" s="122"/>
      <c r="V53" s="122"/>
      <c r="W53" s="122">
        <f t="shared" si="97"/>
        <v>0</v>
      </c>
      <c r="X53" s="122"/>
      <c r="Y53" s="122"/>
      <c r="Z53" s="122"/>
      <c r="AA53" s="122">
        <f t="shared" si="98"/>
        <v>0</v>
      </c>
      <c r="AB53" s="122"/>
      <c r="AC53" s="122"/>
      <c r="AD53" s="122"/>
      <c r="AE53" s="122">
        <f t="shared" si="99"/>
        <v>0</v>
      </c>
      <c r="AF53" s="122"/>
      <c r="AG53" s="123"/>
      <c r="AH53" s="122"/>
      <c r="AI53" s="122">
        <f t="shared" si="100"/>
        <v>5200</v>
      </c>
      <c r="AJ53" s="122"/>
      <c r="AK53" s="123">
        <v>5200</v>
      </c>
      <c r="AL53" s="122"/>
      <c r="AM53" s="122">
        <f t="shared" si="101"/>
        <v>0</v>
      </c>
      <c r="AN53" s="122"/>
      <c r="AO53" s="122"/>
      <c r="AP53" s="122"/>
      <c r="AQ53" s="122">
        <f t="shared" si="102"/>
        <v>0</v>
      </c>
      <c r="AR53" s="122"/>
      <c r="AS53" s="122"/>
      <c r="AT53" s="122"/>
      <c r="AU53" s="122">
        <f t="shared" si="103"/>
        <v>5200</v>
      </c>
      <c r="AV53" s="122">
        <f t="shared" si="104"/>
        <v>0</v>
      </c>
      <c r="AW53" s="122">
        <f t="shared" si="104"/>
        <v>5200</v>
      </c>
      <c r="AX53" s="122">
        <f t="shared" si="104"/>
        <v>0</v>
      </c>
      <c r="AY53" s="79" t="s">
        <v>79</v>
      </c>
    </row>
    <row r="54" spans="1:51" s="88" customFormat="1" ht="41.25" customHeight="1" outlineLevel="1" x14ac:dyDescent="0.25">
      <c r="A54" s="125">
        <v>22</v>
      </c>
      <c r="B54" s="121" t="s">
        <v>481</v>
      </c>
      <c r="C54" s="125" t="s">
        <v>482</v>
      </c>
      <c r="D54" s="124" t="s">
        <v>179</v>
      </c>
      <c r="E54" s="124" t="s">
        <v>483</v>
      </c>
      <c r="F54" s="124" t="s">
        <v>484</v>
      </c>
      <c r="G54" s="90"/>
      <c r="H54" s="90"/>
      <c r="I54" s="120"/>
      <c r="J54" s="120"/>
      <c r="K54" s="130"/>
      <c r="L54" s="125" t="s">
        <v>485</v>
      </c>
      <c r="M54" s="120"/>
      <c r="N54" s="120"/>
      <c r="O54" s="122">
        <f t="shared" si="75"/>
        <v>0</v>
      </c>
      <c r="P54" s="122"/>
      <c r="Q54" s="122"/>
      <c r="R54" s="122"/>
      <c r="S54" s="122">
        <f t="shared" si="76"/>
        <v>0</v>
      </c>
      <c r="T54" s="122"/>
      <c r="U54" s="122"/>
      <c r="V54" s="122"/>
      <c r="W54" s="122">
        <f t="shared" si="97"/>
        <v>0</v>
      </c>
      <c r="X54" s="122"/>
      <c r="Y54" s="122"/>
      <c r="Z54" s="122"/>
      <c r="AA54" s="122">
        <f t="shared" si="98"/>
        <v>0</v>
      </c>
      <c r="AB54" s="122"/>
      <c r="AC54" s="122"/>
      <c r="AD54" s="122"/>
      <c r="AE54" s="122">
        <f t="shared" si="99"/>
        <v>0</v>
      </c>
      <c r="AF54" s="122"/>
      <c r="AG54" s="123"/>
      <c r="AH54" s="122"/>
      <c r="AI54" s="122">
        <f t="shared" si="100"/>
        <v>5200</v>
      </c>
      <c r="AJ54" s="122"/>
      <c r="AK54" s="123">
        <v>5200</v>
      </c>
      <c r="AL54" s="122"/>
      <c r="AM54" s="122">
        <f t="shared" si="101"/>
        <v>0</v>
      </c>
      <c r="AN54" s="122"/>
      <c r="AO54" s="122"/>
      <c r="AP54" s="122"/>
      <c r="AQ54" s="122"/>
      <c r="AR54" s="122"/>
      <c r="AS54" s="122"/>
      <c r="AT54" s="122"/>
      <c r="AU54" s="122">
        <f t="shared" si="103"/>
        <v>5200</v>
      </c>
      <c r="AV54" s="122"/>
      <c r="AW54" s="122">
        <f t="shared" si="104"/>
        <v>5200</v>
      </c>
      <c r="AX54" s="122"/>
      <c r="AY54" s="79" t="s">
        <v>79</v>
      </c>
    </row>
    <row r="55" spans="1:51" s="88" customFormat="1" ht="39.75" customHeight="1" outlineLevel="1" x14ac:dyDescent="0.25">
      <c r="A55" s="125">
        <v>23</v>
      </c>
      <c r="B55" s="121" t="s">
        <v>481</v>
      </c>
      <c r="C55" s="125" t="s">
        <v>482</v>
      </c>
      <c r="D55" s="124" t="s">
        <v>245</v>
      </c>
      <c r="E55" s="124" t="s">
        <v>483</v>
      </c>
      <c r="F55" s="124" t="s">
        <v>484</v>
      </c>
      <c r="G55" s="90"/>
      <c r="H55" s="90"/>
      <c r="I55" s="120"/>
      <c r="J55" s="120"/>
      <c r="K55" s="130"/>
      <c r="L55" s="125" t="s">
        <v>485</v>
      </c>
      <c r="M55" s="120"/>
      <c r="N55" s="120"/>
      <c r="O55" s="122">
        <f t="shared" si="75"/>
        <v>0</v>
      </c>
      <c r="P55" s="122"/>
      <c r="Q55" s="122"/>
      <c r="R55" s="122"/>
      <c r="S55" s="122">
        <f t="shared" si="76"/>
        <v>0</v>
      </c>
      <c r="T55" s="122"/>
      <c r="U55" s="122"/>
      <c r="V55" s="122"/>
      <c r="W55" s="122">
        <f t="shared" si="97"/>
        <v>0</v>
      </c>
      <c r="X55" s="122"/>
      <c r="Y55" s="122"/>
      <c r="Z55" s="122"/>
      <c r="AA55" s="122">
        <f t="shared" si="98"/>
        <v>0</v>
      </c>
      <c r="AB55" s="122"/>
      <c r="AC55" s="122"/>
      <c r="AD55" s="122"/>
      <c r="AE55" s="122">
        <f t="shared" si="99"/>
        <v>0</v>
      </c>
      <c r="AF55" s="122"/>
      <c r="AG55" s="123"/>
      <c r="AH55" s="122"/>
      <c r="AI55" s="122">
        <f t="shared" si="100"/>
        <v>5200</v>
      </c>
      <c r="AJ55" s="122"/>
      <c r="AK55" s="123">
        <v>5200</v>
      </c>
      <c r="AL55" s="122"/>
      <c r="AM55" s="122">
        <f t="shared" si="101"/>
        <v>0</v>
      </c>
      <c r="AN55" s="122"/>
      <c r="AO55" s="122"/>
      <c r="AP55" s="122"/>
      <c r="AQ55" s="122"/>
      <c r="AR55" s="122"/>
      <c r="AS55" s="122"/>
      <c r="AT55" s="122"/>
      <c r="AU55" s="122">
        <f t="shared" si="103"/>
        <v>5200</v>
      </c>
      <c r="AV55" s="122"/>
      <c r="AW55" s="122">
        <f t="shared" si="104"/>
        <v>5200</v>
      </c>
      <c r="AX55" s="122"/>
      <c r="AY55" s="79" t="s">
        <v>79</v>
      </c>
    </row>
    <row r="56" spans="1:51" s="88" customFormat="1" ht="39.75" customHeight="1" outlineLevel="1" x14ac:dyDescent="0.25">
      <c r="A56" s="125">
        <v>24</v>
      </c>
      <c r="B56" s="121" t="s">
        <v>488</v>
      </c>
      <c r="C56" s="125" t="s">
        <v>482</v>
      </c>
      <c r="D56" s="124" t="s">
        <v>184</v>
      </c>
      <c r="E56" s="124" t="s">
        <v>483</v>
      </c>
      <c r="F56" s="124" t="s">
        <v>484</v>
      </c>
      <c r="G56" s="90"/>
      <c r="H56" s="90"/>
      <c r="I56" s="120"/>
      <c r="J56" s="120"/>
      <c r="K56" s="120"/>
      <c r="M56" s="125" t="s">
        <v>489</v>
      </c>
      <c r="N56" s="120"/>
      <c r="O56" s="122">
        <f t="shared" si="75"/>
        <v>0</v>
      </c>
      <c r="P56" s="122"/>
      <c r="Q56" s="122"/>
      <c r="R56" s="122"/>
      <c r="S56" s="122">
        <f t="shared" si="76"/>
        <v>0</v>
      </c>
      <c r="T56" s="122"/>
      <c r="U56" s="122"/>
      <c r="V56" s="122"/>
      <c r="W56" s="122">
        <f t="shared" si="97"/>
        <v>0</v>
      </c>
      <c r="X56" s="122"/>
      <c r="Y56" s="122"/>
      <c r="Z56" s="122"/>
      <c r="AA56" s="122">
        <f t="shared" si="98"/>
        <v>0</v>
      </c>
      <c r="AB56" s="122"/>
      <c r="AC56" s="122"/>
      <c r="AD56" s="122"/>
      <c r="AE56" s="122">
        <f t="shared" si="99"/>
        <v>0</v>
      </c>
      <c r="AF56" s="122"/>
      <c r="AG56" s="122"/>
      <c r="AH56" s="122"/>
      <c r="AI56" s="122">
        <f t="shared" si="100"/>
        <v>0</v>
      </c>
      <c r="AJ56" s="122"/>
      <c r="AK56" s="122"/>
      <c r="AL56" s="122"/>
      <c r="AM56" s="122">
        <f t="shared" si="101"/>
        <v>12000</v>
      </c>
      <c r="AN56" s="122"/>
      <c r="AO56" s="122">
        <v>12000</v>
      </c>
      <c r="AP56" s="122"/>
      <c r="AQ56" s="122"/>
      <c r="AR56" s="122"/>
      <c r="AS56" s="122"/>
      <c r="AT56" s="122"/>
      <c r="AU56" s="122">
        <f t="shared" si="103"/>
        <v>12000</v>
      </c>
      <c r="AV56" s="122"/>
      <c r="AW56" s="122">
        <f t="shared" si="104"/>
        <v>12000</v>
      </c>
      <c r="AX56" s="122"/>
      <c r="AY56" s="79" t="s">
        <v>79</v>
      </c>
    </row>
    <row r="57" spans="1:51" s="88" customFormat="1" ht="42" outlineLevel="1" x14ac:dyDescent="0.25">
      <c r="A57" s="125">
        <v>25</v>
      </c>
      <c r="B57" s="121" t="s">
        <v>490</v>
      </c>
      <c r="C57" s="125" t="s">
        <v>491</v>
      </c>
      <c r="D57" s="124" t="s">
        <v>56</v>
      </c>
      <c r="E57" s="124" t="s">
        <v>492</v>
      </c>
      <c r="F57" s="124" t="s">
        <v>493</v>
      </c>
      <c r="G57" s="90"/>
      <c r="H57" s="125" t="s">
        <v>494</v>
      </c>
      <c r="I57" s="120"/>
      <c r="J57" s="120"/>
      <c r="K57" s="120"/>
      <c r="L57" s="120"/>
      <c r="M57" s="120"/>
      <c r="N57" s="120"/>
      <c r="O57" s="122">
        <f t="shared" si="75"/>
        <v>0</v>
      </c>
      <c r="P57" s="122"/>
      <c r="Q57" s="122"/>
      <c r="R57" s="122"/>
      <c r="S57" s="122">
        <f t="shared" si="76"/>
        <v>148500</v>
      </c>
      <c r="T57" s="122"/>
      <c r="U57" s="123">
        <v>148500</v>
      </c>
      <c r="V57" s="122"/>
      <c r="W57" s="122">
        <f t="shared" si="97"/>
        <v>0</v>
      </c>
      <c r="X57" s="122"/>
      <c r="Y57" s="122"/>
      <c r="Z57" s="122"/>
      <c r="AA57" s="122">
        <f t="shared" si="98"/>
        <v>0</v>
      </c>
      <c r="AB57" s="122"/>
      <c r="AC57" s="122"/>
      <c r="AD57" s="122"/>
      <c r="AE57" s="122">
        <f t="shared" si="99"/>
        <v>0</v>
      </c>
      <c r="AF57" s="122"/>
      <c r="AG57" s="122"/>
      <c r="AH57" s="122"/>
      <c r="AI57" s="122">
        <f t="shared" si="100"/>
        <v>0</v>
      </c>
      <c r="AJ57" s="122"/>
      <c r="AK57" s="122"/>
      <c r="AL57" s="122"/>
      <c r="AM57" s="122">
        <f t="shared" si="101"/>
        <v>0</v>
      </c>
      <c r="AN57" s="122"/>
      <c r="AO57" s="122"/>
      <c r="AP57" s="122"/>
      <c r="AQ57" s="122">
        <f t="shared" si="102"/>
        <v>0</v>
      </c>
      <c r="AR57" s="122"/>
      <c r="AS57" s="122"/>
      <c r="AT57" s="122"/>
      <c r="AU57" s="122">
        <f t="shared" si="103"/>
        <v>148500</v>
      </c>
      <c r="AV57" s="122">
        <f t="shared" si="104"/>
        <v>0</v>
      </c>
      <c r="AW57" s="122">
        <f t="shared" si="104"/>
        <v>148500</v>
      </c>
      <c r="AX57" s="122">
        <f t="shared" si="104"/>
        <v>0</v>
      </c>
      <c r="AY57" s="79" t="s">
        <v>79</v>
      </c>
    </row>
    <row r="58" spans="1:51" s="88" customFormat="1" ht="52.5" outlineLevel="1" x14ac:dyDescent="0.25">
      <c r="A58" s="125">
        <v>26</v>
      </c>
      <c r="B58" s="121" t="s">
        <v>495</v>
      </c>
      <c r="C58" s="125" t="s">
        <v>482</v>
      </c>
      <c r="D58" s="124" t="s">
        <v>56</v>
      </c>
      <c r="E58" s="124" t="s">
        <v>492</v>
      </c>
      <c r="F58" s="124" t="s">
        <v>496</v>
      </c>
      <c r="G58" s="90"/>
      <c r="H58" s="90"/>
      <c r="I58" s="120"/>
      <c r="J58" s="125" t="s">
        <v>497</v>
      </c>
      <c r="K58" s="120"/>
      <c r="L58" s="120"/>
      <c r="M58" s="120"/>
      <c r="N58" s="120"/>
      <c r="O58" s="122">
        <f t="shared" si="75"/>
        <v>0</v>
      </c>
      <c r="P58" s="122"/>
      <c r="Q58" s="122"/>
      <c r="R58" s="122"/>
      <c r="S58" s="122">
        <f t="shared" si="76"/>
        <v>0</v>
      </c>
      <c r="T58" s="122"/>
      <c r="U58" s="123"/>
      <c r="V58" s="122"/>
      <c r="W58" s="122">
        <f t="shared" si="97"/>
        <v>50341.9</v>
      </c>
      <c r="X58" s="122"/>
      <c r="Y58" s="123">
        <v>50341.9</v>
      </c>
      <c r="Z58" s="122"/>
      <c r="AA58" s="122">
        <f t="shared" si="98"/>
        <v>28900</v>
      </c>
      <c r="AB58" s="122"/>
      <c r="AC58" s="122">
        <v>28900</v>
      </c>
      <c r="AD58" s="122"/>
      <c r="AE58" s="122">
        <f t="shared" si="99"/>
        <v>0</v>
      </c>
      <c r="AF58" s="122"/>
      <c r="AG58" s="122"/>
      <c r="AH58" s="122"/>
      <c r="AI58" s="122">
        <f t="shared" si="100"/>
        <v>0</v>
      </c>
      <c r="AJ58" s="122"/>
      <c r="AK58" s="122"/>
      <c r="AL58" s="122"/>
      <c r="AM58" s="122">
        <f t="shared" si="101"/>
        <v>0</v>
      </c>
      <c r="AN58" s="122"/>
      <c r="AO58" s="122"/>
      <c r="AP58" s="122"/>
      <c r="AQ58" s="122">
        <f t="shared" si="102"/>
        <v>0</v>
      </c>
      <c r="AR58" s="122"/>
      <c r="AS58" s="122"/>
      <c r="AT58" s="122"/>
      <c r="AU58" s="122">
        <f t="shared" si="103"/>
        <v>79241.899999999994</v>
      </c>
      <c r="AV58" s="122"/>
      <c r="AW58" s="122">
        <f t="shared" si="104"/>
        <v>79241.899999999994</v>
      </c>
      <c r="AX58" s="122"/>
      <c r="AY58" s="79" t="s">
        <v>79</v>
      </c>
    </row>
    <row r="59" spans="1:51" s="133" customFormat="1" ht="60.75" customHeight="1" outlineLevel="1" x14ac:dyDescent="0.25">
      <c r="A59" s="125">
        <v>27</v>
      </c>
      <c r="B59" s="131" t="s">
        <v>498</v>
      </c>
      <c r="C59" s="79" t="s">
        <v>499</v>
      </c>
      <c r="D59" s="132" t="s">
        <v>56</v>
      </c>
      <c r="E59" s="79" t="s">
        <v>500</v>
      </c>
      <c r="F59" s="84" t="s">
        <v>493</v>
      </c>
      <c r="G59" s="84" t="s">
        <v>501</v>
      </c>
      <c r="H59" s="84"/>
      <c r="I59" s="79"/>
      <c r="J59" s="79"/>
      <c r="K59" s="79"/>
      <c r="L59" s="79"/>
      <c r="M59" s="79"/>
      <c r="N59" s="79"/>
      <c r="O59" s="81">
        <f t="shared" si="75"/>
        <v>148601</v>
      </c>
      <c r="P59" s="82"/>
      <c r="Q59" s="82">
        <v>137711.5</v>
      </c>
      <c r="R59" s="82">
        <v>10889.5</v>
      </c>
      <c r="S59" s="81">
        <f t="shared" si="76"/>
        <v>0</v>
      </c>
      <c r="T59" s="82"/>
      <c r="U59" s="82"/>
      <c r="V59" s="82"/>
      <c r="W59" s="81">
        <f t="shared" si="97"/>
        <v>0</v>
      </c>
      <c r="X59" s="82"/>
      <c r="Y59" s="82"/>
      <c r="Z59" s="82"/>
      <c r="AA59" s="81">
        <f t="shared" si="98"/>
        <v>0</v>
      </c>
      <c r="AB59" s="82"/>
      <c r="AC59" s="82"/>
      <c r="AD59" s="82"/>
      <c r="AE59" s="81">
        <f t="shared" si="99"/>
        <v>0</v>
      </c>
      <c r="AF59" s="82"/>
      <c r="AG59" s="82"/>
      <c r="AH59" s="82"/>
      <c r="AI59" s="81">
        <f t="shared" si="100"/>
        <v>0</v>
      </c>
      <c r="AJ59" s="82"/>
      <c r="AK59" s="82"/>
      <c r="AL59" s="82"/>
      <c r="AM59" s="81">
        <f t="shared" si="101"/>
        <v>0</v>
      </c>
      <c r="AN59" s="82"/>
      <c r="AO59" s="82"/>
      <c r="AP59" s="82"/>
      <c r="AQ59" s="81">
        <f t="shared" si="102"/>
        <v>0</v>
      </c>
      <c r="AR59" s="82"/>
      <c r="AS59" s="82"/>
      <c r="AT59" s="82"/>
      <c r="AU59" s="81">
        <f t="shared" si="103"/>
        <v>148601</v>
      </c>
      <c r="AV59" s="82">
        <f t="shared" ref="AV59:AV60" si="105">P59+T59+X59+AB59+AF59+AJ59+AN59+AR59</f>
        <v>0</v>
      </c>
      <c r="AW59" s="82">
        <f t="shared" si="104"/>
        <v>137711.5</v>
      </c>
      <c r="AX59" s="82">
        <f t="shared" si="104"/>
        <v>10889.5</v>
      </c>
      <c r="AY59" s="79" t="s">
        <v>79</v>
      </c>
    </row>
    <row r="60" spans="1:51" s="133" customFormat="1" ht="78" customHeight="1" outlineLevel="1" x14ac:dyDescent="0.25">
      <c r="A60" s="125">
        <v>28</v>
      </c>
      <c r="B60" s="131" t="s">
        <v>502</v>
      </c>
      <c r="C60" s="79" t="s">
        <v>503</v>
      </c>
      <c r="D60" s="132" t="s">
        <v>55</v>
      </c>
      <c r="E60" s="79" t="s">
        <v>504</v>
      </c>
      <c r="F60" s="84" t="s">
        <v>493</v>
      </c>
      <c r="G60" s="84"/>
      <c r="H60" s="84"/>
      <c r="I60" s="134" t="s">
        <v>505</v>
      </c>
      <c r="J60" s="79"/>
      <c r="K60" s="79"/>
      <c r="L60" s="79"/>
      <c r="M60" s="79"/>
      <c r="N60" s="79"/>
      <c r="O60" s="81">
        <f t="shared" si="75"/>
        <v>0</v>
      </c>
      <c r="P60" s="82"/>
      <c r="Q60" s="82"/>
      <c r="R60" s="82"/>
      <c r="S60" s="81">
        <f t="shared" si="76"/>
        <v>232720.7</v>
      </c>
      <c r="T60" s="82"/>
      <c r="U60" s="82">
        <v>232720.7</v>
      </c>
      <c r="V60" s="82"/>
      <c r="W60" s="81">
        <f t="shared" si="97"/>
        <v>0</v>
      </c>
      <c r="X60" s="82"/>
      <c r="Y60" s="82"/>
      <c r="Z60" s="82"/>
      <c r="AA60" s="81">
        <f t="shared" si="98"/>
        <v>0</v>
      </c>
      <c r="AB60" s="82"/>
      <c r="AC60" s="82"/>
      <c r="AD60" s="82"/>
      <c r="AE60" s="81">
        <f t="shared" si="99"/>
        <v>0</v>
      </c>
      <c r="AF60" s="82"/>
      <c r="AG60" s="82"/>
      <c r="AH60" s="82"/>
      <c r="AI60" s="81">
        <f t="shared" si="100"/>
        <v>0</v>
      </c>
      <c r="AJ60" s="82"/>
      <c r="AK60" s="82"/>
      <c r="AL60" s="82"/>
      <c r="AM60" s="81">
        <f t="shared" si="101"/>
        <v>0</v>
      </c>
      <c r="AN60" s="82"/>
      <c r="AO60" s="82"/>
      <c r="AP60" s="82"/>
      <c r="AQ60" s="81">
        <f t="shared" si="102"/>
        <v>0</v>
      </c>
      <c r="AR60" s="82"/>
      <c r="AS60" s="82"/>
      <c r="AT60" s="82"/>
      <c r="AU60" s="81">
        <f t="shared" si="103"/>
        <v>232720.7</v>
      </c>
      <c r="AV60" s="82">
        <f t="shared" si="105"/>
        <v>0</v>
      </c>
      <c r="AW60" s="82">
        <f t="shared" si="104"/>
        <v>232720.7</v>
      </c>
      <c r="AX60" s="82">
        <f t="shared" si="104"/>
        <v>0</v>
      </c>
      <c r="AY60" s="79" t="s">
        <v>79</v>
      </c>
    </row>
    <row r="61" spans="1:51" s="88" customFormat="1" ht="51.75" customHeight="1" outlineLevel="1" x14ac:dyDescent="0.25">
      <c r="A61" s="125">
        <v>29</v>
      </c>
      <c r="B61" s="99" t="s">
        <v>506</v>
      </c>
      <c r="C61" s="125" t="s">
        <v>507</v>
      </c>
      <c r="D61" s="124"/>
      <c r="E61" s="124" t="s">
        <v>508</v>
      </c>
      <c r="F61" s="124" t="s">
        <v>509</v>
      </c>
      <c r="G61" s="90"/>
      <c r="H61" s="90"/>
      <c r="I61" s="125" t="s">
        <v>497</v>
      </c>
      <c r="J61" s="120"/>
      <c r="K61" s="120"/>
      <c r="L61" s="120"/>
      <c r="M61" s="120"/>
      <c r="N61" s="120"/>
      <c r="O61" s="122">
        <f t="shared" si="75"/>
        <v>0</v>
      </c>
      <c r="P61" s="122"/>
      <c r="Q61" s="122"/>
      <c r="R61" s="122"/>
      <c r="S61" s="122">
        <f t="shared" si="76"/>
        <v>0</v>
      </c>
      <c r="T61" s="122"/>
      <c r="U61" s="123"/>
      <c r="V61" s="122"/>
      <c r="W61" s="122">
        <f t="shared" si="97"/>
        <v>75000</v>
      </c>
      <c r="X61" s="123">
        <v>69750</v>
      </c>
      <c r="Y61" s="123">
        <v>5250</v>
      </c>
      <c r="Z61" s="122"/>
      <c r="AA61" s="122">
        <f t="shared" si="98"/>
        <v>0</v>
      </c>
      <c r="AB61" s="122"/>
      <c r="AC61" s="123"/>
      <c r="AD61" s="122"/>
      <c r="AE61" s="122">
        <f t="shared" si="99"/>
        <v>0</v>
      </c>
      <c r="AF61" s="122"/>
      <c r="AG61" s="122"/>
      <c r="AH61" s="122"/>
      <c r="AI61" s="122">
        <f t="shared" si="100"/>
        <v>0</v>
      </c>
      <c r="AJ61" s="122"/>
      <c r="AK61" s="122"/>
      <c r="AL61" s="122"/>
      <c r="AM61" s="122">
        <f t="shared" si="101"/>
        <v>0</v>
      </c>
      <c r="AN61" s="122"/>
      <c r="AO61" s="122"/>
      <c r="AP61" s="122"/>
      <c r="AQ61" s="122">
        <f t="shared" si="102"/>
        <v>0</v>
      </c>
      <c r="AR61" s="122"/>
      <c r="AS61" s="122"/>
      <c r="AT61" s="122"/>
      <c r="AU61" s="122">
        <f t="shared" si="103"/>
        <v>5250</v>
      </c>
      <c r="AV61" s="122"/>
      <c r="AW61" s="122">
        <f t="shared" si="104"/>
        <v>5250</v>
      </c>
      <c r="AX61" s="122"/>
      <c r="AY61" s="79" t="s">
        <v>79</v>
      </c>
    </row>
    <row r="62" spans="1:51" s="88" customFormat="1" ht="54.75" customHeight="1" outlineLevel="1" x14ac:dyDescent="0.25">
      <c r="A62" s="125">
        <v>30</v>
      </c>
      <c r="B62" s="99" t="s">
        <v>510</v>
      </c>
      <c r="C62" s="125" t="s">
        <v>507</v>
      </c>
      <c r="D62" s="124"/>
      <c r="E62" s="124" t="s">
        <v>508</v>
      </c>
      <c r="F62" s="124" t="s">
        <v>509</v>
      </c>
      <c r="G62" s="90"/>
      <c r="H62" s="90"/>
      <c r="I62" s="125" t="s">
        <v>497</v>
      </c>
      <c r="J62" s="120"/>
      <c r="K62" s="120"/>
      <c r="L62" s="120"/>
      <c r="M62" s="120"/>
      <c r="N62" s="120"/>
      <c r="O62" s="122">
        <f t="shared" si="75"/>
        <v>0</v>
      </c>
      <c r="P62" s="122"/>
      <c r="Q62" s="122"/>
      <c r="R62" s="122"/>
      <c r="S62" s="122">
        <f t="shared" si="76"/>
        <v>0</v>
      </c>
      <c r="T62" s="122"/>
      <c r="U62" s="123"/>
      <c r="V62" s="122"/>
      <c r="W62" s="122">
        <f>SUM(X62:Z62)</f>
        <v>75000</v>
      </c>
      <c r="X62" s="123">
        <v>69750</v>
      </c>
      <c r="Y62" s="123">
        <v>5250</v>
      </c>
      <c r="Z62" s="122"/>
      <c r="AA62" s="122">
        <f>SUM(AB62:AD62)</f>
        <v>0</v>
      </c>
      <c r="AB62" s="122"/>
      <c r="AC62" s="123"/>
      <c r="AD62" s="122"/>
      <c r="AE62" s="122">
        <f t="shared" si="99"/>
        <v>0</v>
      </c>
      <c r="AF62" s="122"/>
      <c r="AG62" s="122"/>
      <c r="AH62" s="122"/>
      <c r="AI62" s="122">
        <f t="shared" si="100"/>
        <v>0</v>
      </c>
      <c r="AJ62" s="122"/>
      <c r="AK62" s="122"/>
      <c r="AL62" s="122"/>
      <c r="AM62" s="122">
        <f t="shared" si="101"/>
        <v>0</v>
      </c>
      <c r="AN62" s="122"/>
      <c r="AO62" s="122"/>
      <c r="AP62" s="122"/>
      <c r="AQ62" s="122">
        <f t="shared" si="102"/>
        <v>0</v>
      </c>
      <c r="AR62" s="122"/>
      <c r="AS62" s="122"/>
      <c r="AT62" s="122"/>
      <c r="AU62" s="122">
        <f t="shared" si="103"/>
        <v>5250</v>
      </c>
      <c r="AV62" s="122"/>
      <c r="AW62" s="122">
        <f>Q62+U62+Y62+AC62+AG62+AK62+AO62+AS62</f>
        <v>5250</v>
      </c>
      <c r="AX62" s="122"/>
      <c r="AY62" s="79" t="s">
        <v>79</v>
      </c>
    </row>
    <row r="63" spans="1:51" s="88" customFormat="1" ht="84" outlineLevel="1" x14ac:dyDescent="0.25">
      <c r="A63" s="125">
        <v>31</v>
      </c>
      <c r="B63" s="99" t="s">
        <v>511</v>
      </c>
      <c r="C63" s="125" t="s">
        <v>512</v>
      </c>
      <c r="D63" s="124"/>
      <c r="E63" s="124" t="s">
        <v>508</v>
      </c>
      <c r="F63" s="124" t="s">
        <v>509</v>
      </c>
      <c r="G63" s="90"/>
      <c r="H63" s="90"/>
      <c r="I63" s="125" t="s">
        <v>497</v>
      </c>
      <c r="J63" s="125"/>
      <c r="K63" s="120"/>
      <c r="L63" s="120"/>
      <c r="M63" s="120"/>
      <c r="N63" s="120"/>
      <c r="O63" s="122">
        <f t="shared" si="75"/>
        <v>0</v>
      </c>
      <c r="P63" s="122"/>
      <c r="Q63" s="122"/>
      <c r="R63" s="122"/>
      <c r="S63" s="122">
        <f t="shared" si="76"/>
        <v>0</v>
      </c>
      <c r="T63" s="122"/>
      <c r="U63" s="123"/>
      <c r="V63" s="122"/>
      <c r="W63" s="122">
        <f t="shared" si="97"/>
        <v>43548.4</v>
      </c>
      <c r="X63" s="123">
        <v>40500</v>
      </c>
      <c r="Y63" s="123">
        <v>3048.4</v>
      </c>
      <c r="Z63" s="122"/>
      <c r="AA63" s="122">
        <f t="shared" si="98"/>
        <v>31451.599999999999</v>
      </c>
      <c r="AB63" s="123">
        <v>29250</v>
      </c>
      <c r="AC63" s="123">
        <v>2201.6</v>
      </c>
      <c r="AD63" s="122"/>
      <c r="AE63" s="122">
        <f t="shared" si="99"/>
        <v>0</v>
      </c>
      <c r="AF63" s="122"/>
      <c r="AG63" s="122"/>
      <c r="AH63" s="122"/>
      <c r="AI63" s="122">
        <f t="shared" si="100"/>
        <v>0</v>
      </c>
      <c r="AJ63" s="122"/>
      <c r="AK63" s="122"/>
      <c r="AL63" s="122"/>
      <c r="AM63" s="122">
        <f t="shared" si="101"/>
        <v>0</v>
      </c>
      <c r="AN63" s="122"/>
      <c r="AO63" s="122"/>
      <c r="AP63" s="122"/>
      <c r="AQ63" s="122">
        <f t="shared" si="102"/>
        <v>0</v>
      </c>
      <c r="AR63" s="122"/>
      <c r="AS63" s="122"/>
      <c r="AT63" s="122"/>
      <c r="AU63" s="122">
        <f t="shared" si="103"/>
        <v>5250</v>
      </c>
      <c r="AV63" s="122"/>
      <c r="AW63" s="122">
        <f t="shared" si="104"/>
        <v>5250</v>
      </c>
      <c r="AX63" s="122"/>
      <c r="AY63" s="79" t="s">
        <v>79</v>
      </c>
    </row>
    <row r="64" spans="1:51" s="88" customFormat="1" ht="63" outlineLevel="1" x14ac:dyDescent="0.25">
      <c r="A64" s="125">
        <v>32</v>
      </c>
      <c r="B64" s="99" t="s">
        <v>513</v>
      </c>
      <c r="C64" s="125" t="s">
        <v>514</v>
      </c>
      <c r="D64" s="135" t="s">
        <v>179</v>
      </c>
      <c r="E64" s="124" t="s">
        <v>515</v>
      </c>
      <c r="F64" s="124" t="s">
        <v>516</v>
      </c>
      <c r="G64" s="90"/>
      <c r="H64" s="125"/>
      <c r="I64" s="120"/>
      <c r="J64" s="120"/>
      <c r="K64" s="125"/>
      <c r="L64" s="120"/>
      <c r="M64" s="120"/>
      <c r="N64" s="120"/>
      <c r="O64" s="122">
        <f t="shared" si="75"/>
        <v>0</v>
      </c>
      <c r="P64" s="122"/>
      <c r="Q64" s="122"/>
      <c r="R64" s="122"/>
      <c r="S64" s="122">
        <f t="shared" si="76"/>
        <v>33000</v>
      </c>
      <c r="T64" s="122"/>
      <c r="U64" s="123">
        <v>33000</v>
      </c>
      <c r="V64" s="122"/>
      <c r="W64" s="122">
        <f t="shared" si="97"/>
        <v>0</v>
      </c>
      <c r="X64" s="122"/>
      <c r="Y64" s="123"/>
      <c r="Z64" s="122"/>
      <c r="AA64" s="122">
        <f t="shared" si="98"/>
        <v>0</v>
      </c>
      <c r="AB64" s="122"/>
      <c r="AC64" s="123"/>
      <c r="AD64" s="122"/>
      <c r="AE64" s="122">
        <f t="shared" si="99"/>
        <v>33000</v>
      </c>
      <c r="AF64" s="122"/>
      <c r="AG64" s="123">
        <v>33000</v>
      </c>
      <c r="AH64" s="122"/>
      <c r="AI64" s="122">
        <f t="shared" si="100"/>
        <v>0</v>
      </c>
      <c r="AJ64" s="122"/>
      <c r="AK64" s="122"/>
      <c r="AL64" s="122"/>
      <c r="AM64" s="122">
        <f t="shared" si="101"/>
        <v>0</v>
      </c>
      <c r="AN64" s="122"/>
      <c r="AO64" s="122"/>
      <c r="AP64" s="122"/>
      <c r="AQ64" s="122">
        <f t="shared" si="102"/>
        <v>0</v>
      </c>
      <c r="AR64" s="122"/>
      <c r="AS64" s="122"/>
      <c r="AT64" s="122"/>
      <c r="AU64" s="122">
        <f t="shared" si="103"/>
        <v>66000</v>
      </c>
      <c r="AV64" s="122"/>
      <c r="AW64" s="122">
        <f t="shared" si="104"/>
        <v>66000</v>
      </c>
      <c r="AX64" s="122"/>
      <c r="AY64" s="79" t="s">
        <v>79</v>
      </c>
    </row>
    <row r="65" spans="1:51" s="88" customFormat="1" ht="63" outlineLevel="1" x14ac:dyDescent="0.25">
      <c r="A65" s="125">
        <v>33</v>
      </c>
      <c r="B65" s="99" t="s">
        <v>517</v>
      </c>
      <c r="C65" s="125" t="s">
        <v>514</v>
      </c>
      <c r="D65" s="124" t="s">
        <v>386</v>
      </c>
      <c r="E65" s="124" t="s">
        <v>518</v>
      </c>
      <c r="F65" s="124" t="s">
        <v>516</v>
      </c>
      <c r="G65" s="90"/>
      <c r="H65" s="125"/>
      <c r="I65" s="120"/>
      <c r="J65" s="120"/>
      <c r="K65" s="120"/>
      <c r="L65" s="120"/>
      <c r="M65" s="120"/>
      <c r="N65" s="120"/>
      <c r="O65" s="122">
        <f t="shared" si="75"/>
        <v>0</v>
      </c>
      <c r="P65" s="122"/>
      <c r="Q65" s="122"/>
      <c r="R65" s="122"/>
      <c r="S65" s="122">
        <f t="shared" si="76"/>
        <v>13950</v>
      </c>
      <c r="T65" s="122"/>
      <c r="U65" s="123">
        <v>13950</v>
      </c>
      <c r="V65" s="122"/>
      <c r="W65" s="122">
        <f t="shared" si="97"/>
        <v>0</v>
      </c>
      <c r="X65" s="122"/>
      <c r="Y65" s="123"/>
      <c r="Z65" s="122"/>
      <c r="AA65" s="122">
        <f t="shared" si="98"/>
        <v>0</v>
      </c>
      <c r="AB65" s="122"/>
      <c r="AC65" s="123"/>
      <c r="AD65" s="122"/>
      <c r="AE65" s="122">
        <f t="shared" si="99"/>
        <v>13950</v>
      </c>
      <c r="AF65" s="122"/>
      <c r="AG65" s="123">
        <v>13950</v>
      </c>
      <c r="AH65" s="122"/>
      <c r="AI65" s="122">
        <f t="shared" si="100"/>
        <v>0</v>
      </c>
      <c r="AJ65" s="122"/>
      <c r="AK65" s="122"/>
      <c r="AL65" s="122"/>
      <c r="AM65" s="122">
        <f t="shared" si="101"/>
        <v>0</v>
      </c>
      <c r="AN65" s="122"/>
      <c r="AO65" s="122"/>
      <c r="AP65" s="122"/>
      <c r="AQ65" s="122">
        <f t="shared" si="102"/>
        <v>0</v>
      </c>
      <c r="AR65" s="122"/>
      <c r="AS65" s="122"/>
      <c r="AT65" s="122"/>
      <c r="AU65" s="122">
        <f t="shared" si="103"/>
        <v>27900</v>
      </c>
      <c r="AV65" s="122"/>
      <c r="AW65" s="122">
        <f t="shared" si="104"/>
        <v>27900</v>
      </c>
      <c r="AX65" s="122"/>
      <c r="AY65" s="79" t="s">
        <v>79</v>
      </c>
    </row>
    <row r="66" spans="1:51" s="88" customFormat="1" ht="42" outlineLevel="1" x14ac:dyDescent="0.25">
      <c r="A66" s="125">
        <v>34</v>
      </c>
      <c r="B66" s="99" t="s">
        <v>519</v>
      </c>
      <c r="C66" s="125" t="s">
        <v>514</v>
      </c>
      <c r="D66" s="124" t="s">
        <v>386</v>
      </c>
      <c r="E66" s="124" t="s">
        <v>520</v>
      </c>
      <c r="F66" s="124" t="s">
        <v>516</v>
      </c>
      <c r="G66" s="90"/>
      <c r="H66" s="90"/>
      <c r="I66" s="125" t="s">
        <v>497</v>
      </c>
      <c r="J66" s="120"/>
      <c r="K66" s="120"/>
      <c r="L66" s="120"/>
      <c r="M66" s="120"/>
      <c r="N66" s="120"/>
      <c r="O66" s="122">
        <f t="shared" ref="O66" si="106">SUM(P66:R66)</f>
        <v>0</v>
      </c>
      <c r="P66" s="122"/>
      <c r="Q66" s="122"/>
      <c r="R66" s="122"/>
      <c r="S66" s="122">
        <f t="shared" si="76"/>
        <v>0</v>
      </c>
      <c r="T66" s="122"/>
      <c r="U66" s="123"/>
      <c r="V66" s="122"/>
      <c r="W66" s="122">
        <f t="shared" si="97"/>
        <v>13950</v>
      </c>
      <c r="X66" s="122"/>
      <c r="Y66" s="123">
        <v>13950</v>
      </c>
      <c r="Z66" s="122"/>
      <c r="AA66" s="122">
        <f t="shared" si="98"/>
        <v>0</v>
      </c>
      <c r="AB66" s="122"/>
      <c r="AC66" s="123"/>
      <c r="AD66" s="122"/>
      <c r="AE66" s="122">
        <f t="shared" si="99"/>
        <v>0</v>
      </c>
      <c r="AF66" s="122"/>
      <c r="AG66" s="122"/>
      <c r="AH66" s="122"/>
      <c r="AI66" s="122">
        <f t="shared" si="100"/>
        <v>0</v>
      </c>
      <c r="AJ66" s="122"/>
      <c r="AK66" s="122"/>
      <c r="AL66" s="122"/>
      <c r="AM66" s="122">
        <f t="shared" si="101"/>
        <v>0</v>
      </c>
      <c r="AN66" s="122"/>
      <c r="AO66" s="122"/>
      <c r="AP66" s="122"/>
      <c r="AQ66" s="122">
        <f t="shared" si="102"/>
        <v>0</v>
      </c>
      <c r="AR66" s="122"/>
      <c r="AS66" s="122"/>
      <c r="AT66" s="122"/>
      <c r="AU66" s="122">
        <f t="shared" si="103"/>
        <v>13950</v>
      </c>
      <c r="AV66" s="122"/>
      <c r="AW66" s="122">
        <f t="shared" si="104"/>
        <v>13950</v>
      </c>
      <c r="AX66" s="122"/>
      <c r="AY66" s="79" t="s">
        <v>79</v>
      </c>
    </row>
    <row r="67" spans="1:51" s="88" customFormat="1" ht="42" outlineLevel="1" x14ac:dyDescent="0.25">
      <c r="A67" s="125">
        <v>35</v>
      </c>
      <c r="B67" s="99" t="s">
        <v>521</v>
      </c>
      <c r="C67" s="125" t="s">
        <v>514</v>
      </c>
      <c r="D67" s="124" t="s">
        <v>55</v>
      </c>
      <c r="E67" s="124" t="s">
        <v>520</v>
      </c>
      <c r="F67" s="124" t="s">
        <v>516</v>
      </c>
      <c r="G67" s="90"/>
      <c r="H67" s="90"/>
      <c r="I67" s="125" t="s">
        <v>497</v>
      </c>
      <c r="J67" s="120"/>
      <c r="K67" s="120"/>
      <c r="L67" s="120"/>
      <c r="M67" s="120"/>
      <c r="N67" s="120"/>
      <c r="O67" s="122">
        <f t="shared" ref="O67" si="107">SUM(P67:R67)</f>
        <v>0</v>
      </c>
      <c r="P67" s="122"/>
      <c r="Q67" s="122"/>
      <c r="R67" s="122"/>
      <c r="S67" s="122">
        <f t="shared" si="76"/>
        <v>0</v>
      </c>
      <c r="T67" s="122"/>
      <c r="U67" s="123"/>
      <c r="V67" s="122"/>
      <c r="W67" s="122">
        <f t="shared" si="97"/>
        <v>21000</v>
      </c>
      <c r="X67" s="122"/>
      <c r="Y67" s="123">
        <v>21000</v>
      </c>
      <c r="Z67" s="122"/>
      <c r="AA67" s="122">
        <f t="shared" si="98"/>
        <v>0</v>
      </c>
      <c r="AB67" s="122"/>
      <c r="AC67" s="123"/>
      <c r="AD67" s="122"/>
      <c r="AE67" s="122">
        <f t="shared" si="99"/>
        <v>0</v>
      </c>
      <c r="AF67" s="122"/>
      <c r="AG67" s="122"/>
      <c r="AH67" s="122"/>
      <c r="AI67" s="122">
        <f t="shared" si="100"/>
        <v>0</v>
      </c>
      <c r="AJ67" s="122"/>
      <c r="AK67" s="122"/>
      <c r="AL67" s="122"/>
      <c r="AM67" s="122">
        <f t="shared" si="101"/>
        <v>0</v>
      </c>
      <c r="AN67" s="122"/>
      <c r="AO67" s="122"/>
      <c r="AP67" s="122"/>
      <c r="AQ67" s="122">
        <f t="shared" si="102"/>
        <v>0</v>
      </c>
      <c r="AR67" s="122"/>
      <c r="AS67" s="122"/>
      <c r="AT67" s="122"/>
      <c r="AU67" s="122">
        <f t="shared" si="103"/>
        <v>21000</v>
      </c>
      <c r="AV67" s="122"/>
      <c r="AW67" s="122">
        <f t="shared" si="104"/>
        <v>21000</v>
      </c>
      <c r="AX67" s="122"/>
      <c r="AY67" s="79" t="s">
        <v>79</v>
      </c>
    </row>
    <row r="68" spans="1:51" s="88" customFormat="1" ht="138.75" customHeight="1" outlineLevel="1" x14ac:dyDescent="0.25">
      <c r="A68" s="125">
        <v>36</v>
      </c>
      <c r="B68" s="76" t="s">
        <v>522</v>
      </c>
      <c r="C68" s="125" t="s">
        <v>507</v>
      </c>
      <c r="D68" s="124"/>
      <c r="E68" s="84" t="s">
        <v>523</v>
      </c>
      <c r="F68" s="90"/>
      <c r="G68" s="90"/>
      <c r="H68" s="90"/>
      <c r="I68" s="120"/>
      <c r="J68" s="120"/>
      <c r="K68" s="120"/>
      <c r="L68" s="120"/>
      <c r="M68" s="120"/>
      <c r="N68" s="120"/>
      <c r="O68" s="122">
        <f t="shared" si="75"/>
        <v>0</v>
      </c>
      <c r="P68" s="122"/>
      <c r="Q68" s="122"/>
      <c r="R68" s="122"/>
      <c r="S68" s="122">
        <f t="shared" si="76"/>
        <v>36900</v>
      </c>
      <c r="T68" s="123">
        <v>34317</v>
      </c>
      <c r="U68" s="123">
        <v>2583</v>
      </c>
      <c r="V68" s="122"/>
      <c r="W68" s="122">
        <f t="shared" si="97"/>
        <v>17900</v>
      </c>
      <c r="X68" s="123">
        <v>16647</v>
      </c>
      <c r="Y68" s="123">
        <v>1253</v>
      </c>
      <c r="Z68" s="122"/>
      <c r="AA68" s="122">
        <f t="shared" si="98"/>
        <v>58800</v>
      </c>
      <c r="AB68" s="123">
        <v>54684</v>
      </c>
      <c r="AC68" s="123">
        <v>4116</v>
      </c>
      <c r="AD68" s="122"/>
      <c r="AE68" s="122">
        <f t="shared" si="99"/>
        <v>0</v>
      </c>
      <c r="AF68" s="122"/>
      <c r="AG68" s="122"/>
      <c r="AH68" s="122"/>
      <c r="AI68" s="122">
        <f t="shared" si="100"/>
        <v>0</v>
      </c>
      <c r="AJ68" s="122"/>
      <c r="AK68" s="122"/>
      <c r="AL68" s="122"/>
      <c r="AM68" s="122">
        <f t="shared" si="101"/>
        <v>0</v>
      </c>
      <c r="AN68" s="122"/>
      <c r="AO68" s="122"/>
      <c r="AP68" s="122"/>
      <c r="AQ68" s="122">
        <f t="shared" si="102"/>
        <v>0</v>
      </c>
      <c r="AR68" s="122"/>
      <c r="AS68" s="122"/>
      <c r="AT68" s="122"/>
      <c r="AU68" s="122">
        <f t="shared" si="103"/>
        <v>7952</v>
      </c>
      <c r="AV68" s="122"/>
      <c r="AW68" s="122">
        <f t="shared" si="104"/>
        <v>7952</v>
      </c>
      <c r="AX68" s="122"/>
      <c r="AY68" s="79" t="s">
        <v>79</v>
      </c>
    </row>
    <row r="69" spans="1:51" s="83" customFormat="1" ht="131.25" customHeight="1" outlineLevel="1" x14ac:dyDescent="0.25">
      <c r="A69" s="125">
        <v>37</v>
      </c>
      <c r="B69" s="131" t="s">
        <v>524</v>
      </c>
      <c r="C69" s="79" t="s">
        <v>87</v>
      </c>
      <c r="D69" s="80"/>
      <c r="E69" s="84" t="s">
        <v>525</v>
      </c>
      <c r="F69" s="80"/>
      <c r="G69" s="80"/>
      <c r="H69" s="80"/>
      <c r="I69" s="78"/>
      <c r="J69" s="78"/>
      <c r="K69" s="78"/>
      <c r="L69" s="78"/>
      <c r="M69" s="78"/>
      <c r="N69" s="78"/>
      <c r="O69" s="81">
        <f t="shared" si="75"/>
        <v>20000</v>
      </c>
      <c r="P69" s="82">
        <v>20000</v>
      </c>
      <c r="Q69" s="81"/>
      <c r="R69" s="81"/>
      <c r="S69" s="81">
        <f t="shared" si="76"/>
        <v>211708</v>
      </c>
      <c r="T69" s="82">
        <f>231708-20000</f>
        <v>211708</v>
      </c>
      <c r="U69" s="81"/>
      <c r="V69" s="81"/>
      <c r="W69" s="81">
        <f t="shared" si="97"/>
        <v>54950</v>
      </c>
      <c r="X69" s="82">
        <v>54950</v>
      </c>
      <c r="Y69" s="81"/>
      <c r="Z69" s="81"/>
      <c r="AA69" s="81">
        <f t="shared" si="98"/>
        <v>21092.400000000001</v>
      </c>
      <c r="AB69" s="82">
        <v>21092.400000000001</v>
      </c>
      <c r="AC69" s="81"/>
      <c r="AD69" s="81"/>
      <c r="AE69" s="81">
        <f t="shared" si="99"/>
        <v>0</v>
      </c>
      <c r="AF69" s="81"/>
      <c r="AG69" s="81"/>
      <c r="AH69" s="81"/>
      <c r="AI69" s="81">
        <f t="shared" si="100"/>
        <v>0</v>
      </c>
      <c r="AJ69" s="81"/>
      <c r="AK69" s="81"/>
      <c r="AL69" s="81"/>
      <c r="AM69" s="81">
        <f t="shared" si="101"/>
        <v>0</v>
      </c>
      <c r="AN69" s="81"/>
      <c r="AO69" s="81"/>
      <c r="AP69" s="81"/>
      <c r="AQ69" s="81">
        <f t="shared" si="102"/>
        <v>0</v>
      </c>
      <c r="AR69" s="81"/>
      <c r="AS69" s="81"/>
      <c r="AT69" s="81"/>
      <c r="AU69" s="81">
        <f t="shared" si="103"/>
        <v>307750.40000000002</v>
      </c>
      <c r="AV69" s="81">
        <f t="shared" si="104"/>
        <v>307750.40000000002</v>
      </c>
      <c r="AW69" s="81">
        <f t="shared" si="104"/>
        <v>0</v>
      </c>
      <c r="AX69" s="81">
        <f t="shared" si="104"/>
        <v>0</v>
      </c>
      <c r="AY69" s="79" t="s">
        <v>79</v>
      </c>
    </row>
    <row r="70" spans="1:51" s="83" customFormat="1" ht="123.75" customHeight="1" outlineLevel="1" x14ac:dyDescent="0.25">
      <c r="A70" s="125">
        <v>38</v>
      </c>
      <c r="B70" s="131" t="s">
        <v>526</v>
      </c>
      <c r="C70" s="79" t="s">
        <v>514</v>
      </c>
      <c r="D70" s="84" t="s">
        <v>527</v>
      </c>
      <c r="E70" s="80"/>
      <c r="F70" s="84" t="s">
        <v>528</v>
      </c>
      <c r="G70" s="79">
        <v>10</v>
      </c>
      <c r="H70" s="79">
        <v>10</v>
      </c>
      <c r="I70" s="79">
        <v>10</v>
      </c>
      <c r="J70" s="79">
        <v>10</v>
      </c>
      <c r="K70" s="79">
        <v>10</v>
      </c>
      <c r="L70" s="79">
        <v>10</v>
      </c>
      <c r="M70" s="79">
        <v>10</v>
      </c>
      <c r="N70" s="79">
        <v>10</v>
      </c>
      <c r="O70" s="81">
        <f t="shared" si="75"/>
        <v>5540</v>
      </c>
      <c r="P70" s="81"/>
      <c r="Q70" s="82">
        <f>100*10*4*1.385</f>
        <v>5540</v>
      </c>
      <c r="R70" s="81"/>
      <c r="S70" s="81">
        <f t="shared" si="76"/>
        <v>5880</v>
      </c>
      <c r="T70" s="81"/>
      <c r="U70" s="82">
        <v>5880</v>
      </c>
      <c r="V70" s="81"/>
      <c r="W70" s="81">
        <f t="shared" si="97"/>
        <v>6230</v>
      </c>
      <c r="X70" s="81"/>
      <c r="Y70" s="82">
        <v>6230</v>
      </c>
      <c r="Z70" s="81"/>
      <c r="AA70" s="81">
        <f t="shared" si="98"/>
        <v>6600</v>
      </c>
      <c r="AB70" s="81"/>
      <c r="AC70" s="82">
        <v>6600</v>
      </c>
      <c r="AD70" s="81"/>
      <c r="AE70" s="81">
        <f t="shared" si="99"/>
        <v>7000</v>
      </c>
      <c r="AF70" s="81"/>
      <c r="AG70" s="82">
        <v>7000</v>
      </c>
      <c r="AH70" s="81"/>
      <c r="AI70" s="81">
        <f t="shared" si="100"/>
        <v>7420</v>
      </c>
      <c r="AJ70" s="81"/>
      <c r="AK70" s="82">
        <v>7420</v>
      </c>
      <c r="AL70" s="81"/>
      <c r="AM70" s="81">
        <f t="shared" si="101"/>
        <v>7860</v>
      </c>
      <c r="AN70" s="81"/>
      <c r="AO70" s="82">
        <v>7860</v>
      </c>
      <c r="AP70" s="81"/>
      <c r="AQ70" s="81">
        <f t="shared" si="102"/>
        <v>8330</v>
      </c>
      <c r="AR70" s="81"/>
      <c r="AS70" s="82">
        <v>8330</v>
      </c>
      <c r="AT70" s="81"/>
      <c r="AU70" s="81">
        <f t="shared" si="103"/>
        <v>54860</v>
      </c>
      <c r="AV70" s="81">
        <f t="shared" si="104"/>
        <v>0</v>
      </c>
      <c r="AW70" s="81">
        <f t="shared" si="104"/>
        <v>54860</v>
      </c>
      <c r="AX70" s="81">
        <f t="shared" si="104"/>
        <v>0</v>
      </c>
      <c r="AY70" s="78" t="s">
        <v>79</v>
      </c>
    </row>
    <row r="71" spans="1:51" s="83" customFormat="1" ht="65.25" customHeight="1" outlineLevel="1" x14ac:dyDescent="0.25">
      <c r="A71" s="125">
        <v>39</v>
      </c>
      <c r="B71" s="131" t="s">
        <v>529</v>
      </c>
      <c r="C71" s="79" t="s">
        <v>530</v>
      </c>
      <c r="D71" s="84" t="s">
        <v>531</v>
      </c>
      <c r="E71" s="80"/>
      <c r="F71" s="84" t="s">
        <v>532</v>
      </c>
      <c r="G71" s="79">
        <v>6</v>
      </c>
      <c r="H71" s="79">
        <v>6</v>
      </c>
      <c r="I71" s="79">
        <v>6</v>
      </c>
      <c r="J71" s="79">
        <v>6</v>
      </c>
      <c r="K71" s="79">
        <v>6</v>
      </c>
      <c r="L71" s="79">
        <v>6</v>
      </c>
      <c r="M71" s="79">
        <v>6</v>
      </c>
      <c r="N71" s="79">
        <v>6</v>
      </c>
      <c r="O71" s="81">
        <f t="shared" si="75"/>
        <v>33000</v>
      </c>
      <c r="P71" s="81"/>
      <c r="Q71" s="82">
        <f>5500*6</f>
        <v>33000</v>
      </c>
      <c r="R71" s="81"/>
      <c r="S71" s="81">
        <f t="shared" si="76"/>
        <v>35000</v>
      </c>
      <c r="T71" s="81"/>
      <c r="U71" s="82">
        <v>35000</v>
      </c>
      <c r="V71" s="81"/>
      <c r="W71" s="81">
        <f t="shared" si="97"/>
        <v>35000</v>
      </c>
      <c r="X71" s="81"/>
      <c r="Y71" s="82">
        <v>35000</v>
      </c>
      <c r="Z71" s="81"/>
      <c r="AA71" s="81">
        <f t="shared" si="98"/>
        <v>37000</v>
      </c>
      <c r="AB71" s="81"/>
      <c r="AC71" s="82">
        <v>37000</v>
      </c>
      <c r="AD71" s="81"/>
      <c r="AE71" s="81">
        <f t="shared" si="99"/>
        <v>39000</v>
      </c>
      <c r="AF71" s="81"/>
      <c r="AG71" s="82">
        <v>39000</v>
      </c>
      <c r="AH71" s="81"/>
      <c r="AI71" s="81">
        <f t="shared" si="100"/>
        <v>41000</v>
      </c>
      <c r="AJ71" s="81"/>
      <c r="AK71" s="82">
        <v>41000</v>
      </c>
      <c r="AL71" s="81"/>
      <c r="AM71" s="81">
        <f t="shared" si="101"/>
        <v>43000</v>
      </c>
      <c r="AN71" s="81"/>
      <c r="AO71" s="82">
        <v>43000</v>
      </c>
      <c r="AP71" s="81"/>
      <c r="AQ71" s="81">
        <f t="shared" si="102"/>
        <v>45000</v>
      </c>
      <c r="AR71" s="81"/>
      <c r="AS71" s="82">
        <v>45000</v>
      </c>
      <c r="AT71" s="81"/>
      <c r="AU71" s="81">
        <f t="shared" si="103"/>
        <v>308000</v>
      </c>
      <c r="AV71" s="81">
        <f t="shared" si="104"/>
        <v>0</v>
      </c>
      <c r="AW71" s="81">
        <f t="shared" si="104"/>
        <v>308000</v>
      </c>
      <c r="AX71" s="81">
        <f t="shared" si="104"/>
        <v>0</v>
      </c>
      <c r="AY71" s="78" t="s">
        <v>79</v>
      </c>
    </row>
    <row r="72" spans="1:51" s="83" customFormat="1" ht="115.5" outlineLevel="1" x14ac:dyDescent="0.25">
      <c r="A72" s="125">
        <v>40</v>
      </c>
      <c r="B72" s="131" t="s">
        <v>533</v>
      </c>
      <c r="C72" s="79" t="s">
        <v>514</v>
      </c>
      <c r="D72" s="84" t="s">
        <v>534</v>
      </c>
      <c r="E72" s="80"/>
      <c r="F72" s="84" t="s">
        <v>535</v>
      </c>
      <c r="G72" s="79">
        <v>22</v>
      </c>
      <c r="H72" s="79">
        <v>22</v>
      </c>
      <c r="I72" s="79">
        <v>22</v>
      </c>
      <c r="J72" s="79">
        <v>22</v>
      </c>
      <c r="K72" s="79">
        <v>22</v>
      </c>
      <c r="L72" s="79">
        <v>22</v>
      </c>
      <c r="M72" s="79">
        <v>22</v>
      </c>
      <c r="N72" s="79">
        <v>22</v>
      </c>
      <c r="O72" s="81">
        <f t="shared" si="75"/>
        <v>5310</v>
      </c>
      <c r="P72" s="81"/>
      <c r="Q72" s="82">
        <v>5310</v>
      </c>
      <c r="R72" s="81"/>
      <c r="S72" s="81">
        <f t="shared" si="76"/>
        <v>3890</v>
      </c>
      <c r="T72" s="81"/>
      <c r="U72" s="82">
        <v>3890</v>
      </c>
      <c r="V72" s="81"/>
      <c r="W72" s="81">
        <f t="shared" si="97"/>
        <v>3970</v>
      </c>
      <c r="X72" s="81"/>
      <c r="Y72" s="82">
        <v>3970</v>
      </c>
      <c r="Z72" s="81"/>
      <c r="AA72" s="81">
        <f t="shared" si="98"/>
        <v>3650</v>
      </c>
      <c r="AB72" s="81"/>
      <c r="AC72" s="82">
        <v>3650</v>
      </c>
      <c r="AD72" s="81"/>
      <c r="AE72" s="81">
        <f t="shared" si="99"/>
        <v>3840</v>
      </c>
      <c r="AF72" s="81"/>
      <c r="AG72" s="82">
        <v>3840</v>
      </c>
      <c r="AH72" s="81"/>
      <c r="AI72" s="81">
        <f t="shared" si="100"/>
        <v>4030</v>
      </c>
      <c r="AJ72" s="81"/>
      <c r="AK72" s="82">
        <v>4030</v>
      </c>
      <c r="AL72" s="81"/>
      <c r="AM72" s="81">
        <f t="shared" si="101"/>
        <v>4110</v>
      </c>
      <c r="AN72" s="81"/>
      <c r="AO72" s="82">
        <v>4110</v>
      </c>
      <c r="AP72" s="81"/>
      <c r="AQ72" s="81">
        <f t="shared" si="102"/>
        <v>4300</v>
      </c>
      <c r="AR72" s="81"/>
      <c r="AS72" s="82">
        <v>4300</v>
      </c>
      <c r="AT72" s="81"/>
      <c r="AU72" s="81">
        <f t="shared" si="103"/>
        <v>33100</v>
      </c>
      <c r="AV72" s="81">
        <f t="shared" si="104"/>
        <v>0</v>
      </c>
      <c r="AW72" s="81">
        <f t="shared" si="104"/>
        <v>33100</v>
      </c>
      <c r="AX72" s="81">
        <f t="shared" si="104"/>
        <v>0</v>
      </c>
      <c r="AY72" s="78" t="s">
        <v>79</v>
      </c>
    </row>
    <row r="73" spans="1:51" ht="30.75" customHeight="1" x14ac:dyDescent="0.25">
      <c r="A73" s="18">
        <v>3</v>
      </c>
      <c r="B73" s="22" t="s">
        <v>25</v>
      </c>
      <c r="C73" s="18"/>
      <c r="D73" s="20"/>
      <c r="E73" s="20"/>
      <c r="F73" s="20"/>
      <c r="G73" s="20"/>
      <c r="H73" s="20"/>
      <c r="I73" s="18"/>
      <c r="J73" s="18"/>
      <c r="K73" s="18"/>
      <c r="L73" s="18"/>
      <c r="M73" s="18"/>
      <c r="N73" s="18"/>
      <c r="O73" s="21">
        <f>SUM(O74:O76)</f>
        <v>926480</v>
      </c>
      <c r="P73" s="21">
        <f t="shared" ref="P73:AX73" si="108">SUM(P74:P76)</f>
        <v>926480</v>
      </c>
      <c r="Q73" s="21">
        <f t="shared" si="108"/>
        <v>0</v>
      </c>
      <c r="R73" s="21">
        <f t="shared" si="108"/>
        <v>0</v>
      </c>
      <c r="S73" s="21">
        <f t="shared" si="108"/>
        <v>0</v>
      </c>
      <c r="T73" s="21">
        <f t="shared" si="108"/>
        <v>0</v>
      </c>
      <c r="U73" s="21">
        <f t="shared" si="108"/>
        <v>0</v>
      </c>
      <c r="V73" s="21">
        <f t="shared" si="108"/>
        <v>0</v>
      </c>
      <c r="W73" s="21">
        <f t="shared" si="108"/>
        <v>0</v>
      </c>
      <c r="X73" s="21">
        <f t="shared" si="108"/>
        <v>0</v>
      </c>
      <c r="Y73" s="21">
        <f t="shared" si="108"/>
        <v>0</v>
      </c>
      <c r="Z73" s="21">
        <f t="shared" si="108"/>
        <v>0</v>
      </c>
      <c r="AA73" s="21">
        <f t="shared" si="108"/>
        <v>0</v>
      </c>
      <c r="AB73" s="21">
        <f t="shared" si="108"/>
        <v>0</v>
      </c>
      <c r="AC73" s="21">
        <f t="shared" si="108"/>
        <v>0</v>
      </c>
      <c r="AD73" s="21">
        <f t="shared" si="108"/>
        <v>0</v>
      </c>
      <c r="AE73" s="21">
        <f t="shared" si="108"/>
        <v>0</v>
      </c>
      <c r="AF73" s="21">
        <f t="shared" si="108"/>
        <v>0</v>
      </c>
      <c r="AG73" s="21">
        <f t="shared" si="108"/>
        <v>0</v>
      </c>
      <c r="AH73" s="21">
        <f t="shared" si="108"/>
        <v>0</v>
      </c>
      <c r="AI73" s="21">
        <f t="shared" si="108"/>
        <v>0</v>
      </c>
      <c r="AJ73" s="21">
        <f t="shared" si="108"/>
        <v>0</v>
      </c>
      <c r="AK73" s="21">
        <f t="shared" si="108"/>
        <v>0</v>
      </c>
      <c r="AL73" s="21">
        <f t="shared" si="108"/>
        <v>0</v>
      </c>
      <c r="AM73" s="21">
        <f t="shared" si="108"/>
        <v>0</v>
      </c>
      <c r="AN73" s="21">
        <f t="shared" si="108"/>
        <v>0</v>
      </c>
      <c r="AO73" s="21">
        <f t="shared" si="108"/>
        <v>0</v>
      </c>
      <c r="AP73" s="21">
        <f t="shared" si="108"/>
        <v>0</v>
      </c>
      <c r="AQ73" s="21">
        <f t="shared" si="108"/>
        <v>0</v>
      </c>
      <c r="AR73" s="21">
        <f t="shared" si="108"/>
        <v>0</v>
      </c>
      <c r="AS73" s="21">
        <f t="shared" si="108"/>
        <v>0</v>
      </c>
      <c r="AT73" s="21">
        <f t="shared" si="108"/>
        <v>0</v>
      </c>
      <c r="AU73" s="21">
        <f t="shared" si="108"/>
        <v>926480</v>
      </c>
      <c r="AV73" s="21">
        <f t="shared" si="108"/>
        <v>926480</v>
      </c>
      <c r="AW73" s="21">
        <f t="shared" si="108"/>
        <v>0</v>
      </c>
      <c r="AX73" s="21">
        <f t="shared" si="108"/>
        <v>0</v>
      </c>
      <c r="AY73" s="18"/>
    </row>
    <row r="74" spans="1:51" s="12" customFormat="1" ht="73.5" outlineLevel="1" x14ac:dyDescent="0.25">
      <c r="A74" s="158">
        <v>1</v>
      </c>
      <c r="B74" s="173" t="s">
        <v>115</v>
      </c>
      <c r="C74" s="173" t="s">
        <v>125</v>
      </c>
      <c r="D74" s="173" t="s">
        <v>126</v>
      </c>
      <c r="E74" s="53" t="s">
        <v>116</v>
      </c>
      <c r="F74" s="53">
        <f>SUM(G74:N74)</f>
        <v>4279.2541000000001</v>
      </c>
      <c r="G74" s="53">
        <v>530.75409999999999</v>
      </c>
      <c r="H74" s="53">
        <v>535.5</v>
      </c>
      <c r="I74" s="34">
        <v>535.5</v>
      </c>
      <c r="J74" s="34">
        <v>535.5</v>
      </c>
      <c r="K74" s="34">
        <v>535.5</v>
      </c>
      <c r="L74" s="34">
        <v>535.5</v>
      </c>
      <c r="M74" s="34">
        <v>535.5</v>
      </c>
      <c r="N74" s="34">
        <v>535.5</v>
      </c>
      <c r="O74" s="10">
        <v>0</v>
      </c>
      <c r="P74" s="11">
        <v>0</v>
      </c>
      <c r="Q74" s="11">
        <v>0</v>
      </c>
      <c r="R74" s="11">
        <v>0</v>
      </c>
      <c r="S74" s="10">
        <v>0</v>
      </c>
      <c r="T74" s="11">
        <v>0</v>
      </c>
      <c r="U74" s="11">
        <v>0</v>
      </c>
      <c r="V74" s="11">
        <v>0</v>
      </c>
      <c r="W74" s="10">
        <v>0</v>
      </c>
      <c r="X74" s="11">
        <v>0</v>
      </c>
      <c r="Y74" s="11">
        <v>0</v>
      </c>
      <c r="Z74" s="11">
        <v>0</v>
      </c>
      <c r="AA74" s="10">
        <v>0</v>
      </c>
      <c r="AB74" s="11">
        <v>0</v>
      </c>
      <c r="AC74" s="11">
        <v>0</v>
      </c>
      <c r="AD74" s="11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10">
        <v>0</v>
      </c>
      <c r="AP74" s="10">
        <v>0</v>
      </c>
      <c r="AQ74" s="10">
        <v>0</v>
      </c>
      <c r="AR74" s="10">
        <v>0</v>
      </c>
      <c r="AS74" s="10">
        <v>0</v>
      </c>
      <c r="AT74" s="10">
        <v>0</v>
      </c>
      <c r="AU74" s="10">
        <v>0</v>
      </c>
      <c r="AV74" s="10">
        <v>0</v>
      </c>
      <c r="AW74" s="10">
        <v>0</v>
      </c>
      <c r="AX74" s="10">
        <v>0</v>
      </c>
      <c r="AY74" s="9" t="s">
        <v>114</v>
      </c>
    </row>
    <row r="75" spans="1:51" s="12" customFormat="1" ht="73.5" outlineLevel="1" x14ac:dyDescent="0.25">
      <c r="A75" s="160"/>
      <c r="B75" s="174"/>
      <c r="C75" s="174"/>
      <c r="D75" s="174"/>
      <c r="E75" s="53" t="s">
        <v>117</v>
      </c>
      <c r="F75" s="53" t="s">
        <v>118</v>
      </c>
      <c r="G75" s="53" t="s">
        <v>119</v>
      </c>
      <c r="H75" s="53" t="s">
        <v>120</v>
      </c>
      <c r="I75" s="34" t="s">
        <v>121</v>
      </c>
      <c r="J75" s="34" t="s">
        <v>122</v>
      </c>
      <c r="K75" s="34" t="s">
        <v>123</v>
      </c>
      <c r="L75" s="34" t="s">
        <v>118</v>
      </c>
      <c r="M75" s="34" t="s">
        <v>118</v>
      </c>
      <c r="N75" s="34" t="s">
        <v>118</v>
      </c>
      <c r="O75" s="10">
        <v>0</v>
      </c>
      <c r="P75" s="11">
        <v>0</v>
      </c>
      <c r="Q75" s="11">
        <v>0</v>
      </c>
      <c r="R75" s="11">
        <v>0</v>
      </c>
      <c r="S75" s="10">
        <v>0</v>
      </c>
      <c r="T75" s="11">
        <v>0</v>
      </c>
      <c r="U75" s="11">
        <v>0</v>
      </c>
      <c r="V75" s="11">
        <v>0</v>
      </c>
      <c r="W75" s="10">
        <v>0</v>
      </c>
      <c r="X75" s="11">
        <v>0</v>
      </c>
      <c r="Y75" s="11">
        <v>0</v>
      </c>
      <c r="Z75" s="11">
        <v>0</v>
      </c>
      <c r="AA75" s="10">
        <v>0</v>
      </c>
      <c r="AB75" s="11">
        <v>0</v>
      </c>
      <c r="AC75" s="11">
        <v>0</v>
      </c>
      <c r="AD75" s="11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10">
        <v>0</v>
      </c>
      <c r="AO75" s="10">
        <v>0</v>
      </c>
      <c r="AP75" s="10">
        <v>0</v>
      </c>
      <c r="AQ75" s="10">
        <v>0</v>
      </c>
      <c r="AR75" s="10">
        <v>0</v>
      </c>
      <c r="AS75" s="10">
        <v>0</v>
      </c>
      <c r="AT75" s="10">
        <v>0</v>
      </c>
      <c r="AU75" s="10">
        <v>0</v>
      </c>
      <c r="AV75" s="10">
        <v>0</v>
      </c>
      <c r="AW75" s="10">
        <v>0</v>
      </c>
      <c r="AX75" s="10">
        <v>0</v>
      </c>
      <c r="AY75" s="9" t="s">
        <v>114</v>
      </c>
    </row>
    <row r="76" spans="1:51" ht="31.5" customHeight="1" outlineLevel="1" x14ac:dyDescent="0.25">
      <c r="A76" s="125">
        <v>2</v>
      </c>
      <c r="B76" s="6" t="s">
        <v>124</v>
      </c>
      <c r="C76" s="30" t="s">
        <v>87</v>
      </c>
      <c r="D76" s="30" t="s">
        <v>56</v>
      </c>
      <c r="E76" s="30" t="s">
        <v>127</v>
      </c>
      <c r="F76" s="30">
        <v>100</v>
      </c>
      <c r="G76" s="30">
        <v>20</v>
      </c>
      <c r="H76" s="30">
        <v>50</v>
      </c>
      <c r="I76" s="30">
        <v>100</v>
      </c>
      <c r="J76" s="30">
        <v>100</v>
      </c>
      <c r="K76" s="30">
        <v>100</v>
      </c>
      <c r="L76" s="30">
        <v>100</v>
      </c>
      <c r="M76" s="30">
        <v>100</v>
      </c>
      <c r="N76" s="30">
        <v>100</v>
      </c>
      <c r="O76" s="7">
        <f>SUM(P76:R76)</f>
        <v>926480</v>
      </c>
      <c r="P76" s="8">
        <v>926480</v>
      </c>
      <c r="Q76" s="8">
        <v>0</v>
      </c>
      <c r="R76" s="8">
        <v>0</v>
      </c>
      <c r="S76" s="7">
        <v>0</v>
      </c>
      <c r="T76" s="8">
        <v>0</v>
      </c>
      <c r="U76" s="8">
        <v>0</v>
      </c>
      <c r="V76" s="8">
        <v>0</v>
      </c>
      <c r="W76" s="7">
        <v>0</v>
      </c>
      <c r="X76" s="8">
        <v>0</v>
      </c>
      <c r="Y76" s="8">
        <v>0</v>
      </c>
      <c r="Z76" s="8">
        <v>0</v>
      </c>
      <c r="AA76" s="7">
        <v>0</v>
      </c>
      <c r="AB76" s="8">
        <v>0</v>
      </c>
      <c r="AC76" s="8">
        <v>0</v>
      </c>
      <c r="AD76" s="8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f>SUM(AV76:AX76)</f>
        <v>926480</v>
      </c>
      <c r="AV76" s="7">
        <f>SUM(P76,T76,X76,AB76,AF76,AJ76,AN76,AR76)</f>
        <v>926480</v>
      </c>
      <c r="AW76" s="7">
        <v>0</v>
      </c>
      <c r="AX76" s="7">
        <v>0</v>
      </c>
      <c r="AY76" s="1" t="s">
        <v>114</v>
      </c>
    </row>
    <row r="77" spans="1:51" s="26" customFormat="1" ht="30.75" customHeight="1" x14ac:dyDescent="0.2">
      <c r="A77" s="23" t="s">
        <v>26</v>
      </c>
      <c r="B77" s="24"/>
      <c r="C77" s="3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7">
        <f t="shared" ref="O77:AX77" si="109">O78+O84+O89</f>
        <v>51172587.400000006</v>
      </c>
      <c r="P77" s="27">
        <f t="shared" si="109"/>
        <v>18785200</v>
      </c>
      <c r="Q77" s="27">
        <f t="shared" si="109"/>
        <v>11643387.4</v>
      </c>
      <c r="R77" s="27">
        <f t="shared" si="109"/>
        <v>20744000</v>
      </c>
      <c r="S77" s="27">
        <f t="shared" si="109"/>
        <v>24177475.899999999</v>
      </c>
      <c r="T77" s="27">
        <f t="shared" si="109"/>
        <v>13556954.6</v>
      </c>
      <c r="U77" s="27">
        <f t="shared" si="109"/>
        <v>613957.9</v>
      </c>
      <c r="V77" s="27">
        <f t="shared" si="109"/>
        <v>10006563.4</v>
      </c>
      <c r="W77" s="27">
        <f t="shared" si="109"/>
        <v>23361729.5</v>
      </c>
      <c r="X77" s="27">
        <f t="shared" si="109"/>
        <v>13234351.5</v>
      </c>
      <c r="Y77" s="27">
        <f t="shared" si="109"/>
        <v>127378</v>
      </c>
      <c r="Z77" s="27">
        <f t="shared" si="109"/>
        <v>10000000</v>
      </c>
      <c r="AA77" s="27">
        <f t="shared" si="109"/>
        <v>24259374.5</v>
      </c>
      <c r="AB77" s="27">
        <f t="shared" si="109"/>
        <v>4552248.5999999996</v>
      </c>
      <c r="AC77" s="27">
        <f t="shared" si="109"/>
        <v>7125.9</v>
      </c>
      <c r="AD77" s="27">
        <f t="shared" si="109"/>
        <v>19700000</v>
      </c>
      <c r="AE77" s="27">
        <f t="shared" si="109"/>
        <v>2249125.9</v>
      </c>
      <c r="AF77" s="27">
        <f t="shared" si="109"/>
        <v>2242000</v>
      </c>
      <c r="AG77" s="27">
        <f t="shared" si="109"/>
        <v>7125.9</v>
      </c>
      <c r="AH77" s="27">
        <f t="shared" si="109"/>
        <v>0</v>
      </c>
      <c r="AI77" s="27">
        <f t="shared" si="109"/>
        <v>2249125.9</v>
      </c>
      <c r="AJ77" s="27">
        <f t="shared" si="109"/>
        <v>2242000</v>
      </c>
      <c r="AK77" s="27">
        <f t="shared" si="109"/>
        <v>7125.9</v>
      </c>
      <c r="AL77" s="27">
        <f t="shared" si="109"/>
        <v>0</v>
      </c>
      <c r="AM77" s="27">
        <f t="shared" si="109"/>
        <v>2249125.9</v>
      </c>
      <c r="AN77" s="27">
        <f t="shared" si="109"/>
        <v>2242000</v>
      </c>
      <c r="AO77" s="27">
        <f t="shared" si="109"/>
        <v>7125.9</v>
      </c>
      <c r="AP77" s="27">
        <f t="shared" si="109"/>
        <v>0</v>
      </c>
      <c r="AQ77" s="27">
        <f t="shared" si="109"/>
        <v>2249125.9</v>
      </c>
      <c r="AR77" s="27">
        <f t="shared" si="109"/>
        <v>2242000</v>
      </c>
      <c r="AS77" s="27">
        <f t="shared" si="109"/>
        <v>7125.9</v>
      </c>
      <c r="AT77" s="27">
        <f t="shared" si="109"/>
        <v>0</v>
      </c>
      <c r="AU77" s="27">
        <f t="shared" si="109"/>
        <v>131967670.90000001</v>
      </c>
      <c r="AV77" s="27">
        <f t="shared" si="109"/>
        <v>59096754.700000003</v>
      </c>
      <c r="AW77" s="27">
        <f t="shared" si="109"/>
        <v>12420352.800000001</v>
      </c>
      <c r="AX77" s="27">
        <f t="shared" si="109"/>
        <v>60450563.399999999</v>
      </c>
      <c r="AY77" s="25"/>
    </row>
    <row r="78" spans="1:51" x14ac:dyDescent="0.25">
      <c r="A78" s="18">
        <v>1</v>
      </c>
      <c r="B78" s="19" t="s">
        <v>27</v>
      </c>
      <c r="C78" s="18"/>
      <c r="D78" s="20"/>
      <c r="E78" s="20"/>
      <c r="F78" s="20"/>
      <c r="G78" s="20"/>
      <c r="H78" s="20"/>
      <c r="I78" s="28"/>
      <c r="J78" s="18"/>
      <c r="K78" s="18"/>
      <c r="L78" s="18"/>
      <c r="M78" s="18"/>
      <c r="N78" s="28"/>
      <c r="O78" s="21">
        <f t="shared" ref="O78:AX78" si="110">SUM(O79:O83)</f>
        <v>46505562.300000004</v>
      </c>
      <c r="P78" s="21">
        <f t="shared" si="110"/>
        <v>14357981.800000001</v>
      </c>
      <c r="Q78" s="21">
        <f t="shared" si="110"/>
        <v>11403580.5</v>
      </c>
      <c r="R78" s="21">
        <f t="shared" si="110"/>
        <v>20744000</v>
      </c>
      <c r="S78" s="21">
        <f t="shared" si="110"/>
        <v>15206563.4</v>
      </c>
      <c r="T78" s="21">
        <f t="shared" si="110"/>
        <v>5100000</v>
      </c>
      <c r="U78" s="21">
        <f t="shared" si="110"/>
        <v>100000</v>
      </c>
      <c r="V78" s="21">
        <f t="shared" si="110"/>
        <v>10006563.4</v>
      </c>
      <c r="W78" s="21">
        <f t="shared" si="110"/>
        <v>15100000</v>
      </c>
      <c r="X78" s="21">
        <f t="shared" si="110"/>
        <v>5100000</v>
      </c>
      <c r="Y78" s="21">
        <f t="shared" si="110"/>
        <v>0</v>
      </c>
      <c r="Z78" s="21">
        <f t="shared" si="110"/>
        <v>10000000</v>
      </c>
      <c r="AA78" s="21">
        <f t="shared" si="110"/>
        <v>19410248.600000001</v>
      </c>
      <c r="AB78" s="21">
        <f t="shared" si="110"/>
        <v>2310248.6</v>
      </c>
      <c r="AC78" s="21">
        <f t="shared" si="110"/>
        <v>0</v>
      </c>
      <c r="AD78" s="21">
        <f t="shared" si="110"/>
        <v>17100000</v>
      </c>
      <c r="AE78" s="21">
        <f t="shared" si="110"/>
        <v>0</v>
      </c>
      <c r="AF78" s="21">
        <f t="shared" si="110"/>
        <v>0</v>
      </c>
      <c r="AG78" s="21">
        <f t="shared" si="110"/>
        <v>0</v>
      </c>
      <c r="AH78" s="21">
        <f t="shared" si="110"/>
        <v>0</v>
      </c>
      <c r="AI78" s="21">
        <f t="shared" si="110"/>
        <v>0</v>
      </c>
      <c r="AJ78" s="21">
        <f t="shared" si="110"/>
        <v>0</v>
      </c>
      <c r="AK78" s="21">
        <f t="shared" si="110"/>
        <v>0</v>
      </c>
      <c r="AL78" s="21">
        <f t="shared" si="110"/>
        <v>0</v>
      </c>
      <c r="AM78" s="21">
        <f t="shared" si="110"/>
        <v>0</v>
      </c>
      <c r="AN78" s="21">
        <f t="shared" si="110"/>
        <v>0</v>
      </c>
      <c r="AO78" s="21">
        <f t="shared" si="110"/>
        <v>0</v>
      </c>
      <c r="AP78" s="21">
        <f t="shared" si="110"/>
        <v>0</v>
      </c>
      <c r="AQ78" s="21">
        <f t="shared" si="110"/>
        <v>0</v>
      </c>
      <c r="AR78" s="21">
        <f t="shared" si="110"/>
        <v>0</v>
      </c>
      <c r="AS78" s="21">
        <f t="shared" si="110"/>
        <v>0</v>
      </c>
      <c r="AT78" s="21">
        <f t="shared" si="110"/>
        <v>0</v>
      </c>
      <c r="AU78" s="21">
        <f t="shared" si="110"/>
        <v>96222374.299999997</v>
      </c>
      <c r="AV78" s="21">
        <f t="shared" si="110"/>
        <v>26868230.400000002</v>
      </c>
      <c r="AW78" s="21">
        <f t="shared" si="110"/>
        <v>11503580.5</v>
      </c>
      <c r="AX78" s="21">
        <f t="shared" si="110"/>
        <v>57850563.399999999</v>
      </c>
      <c r="AY78" s="18"/>
    </row>
    <row r="79" spans="1:51" outlineLevel="1" x14ac:dyDescent="0.25">
      <c r="A79" s="125">
        <v>1</v>
      </c>
      <c r="B79" s="5" t="s">
        <v>80</v>
      </c>
      <c r="C79" s="30" t="s">
        <v>83</v>
      </c>
      <c r="D79" s="29" t="s">
        <v>279</v>
      </c>
      <c r="E79" s="29"/>
      <c r="F79" s="29"/>
      <c r="G79" s="29"/>
      <c r="H79" s="29"/>
      <c r="I79" s="30"/>
      <c r="J79" s="30"/>
      <c r="K79" s="30"/>
      <c r="L79" s="30"/>
      <c r="M79" s="30"/>
      <c r="N79" s="30"/>
      <c r="O79" s="7">
        <f>SUM(P79:R79)</f>
        <v>0</v>
      </c>
      <c r="P79" s="8"/>
      <c r="Q79" s="8"/>
      <c r="R79" s="8"/>
      <c r="S79" s="7">
        <f>SUM(T79:V79)</f>
        <v>100000</v>
      </c>
      <c r="T79" s="8"/>
      <c r="U79" s="8">
        <v>100000</v>
      </c>
      <c r="V79" s="8"/>
      <c r="W79" s="7">
        <f>SUM(X79:Z79)</f>
        <v>0</v>
      </c>
      <c r="X79" s="8"/>
      <c r="Y79" s="8"/>
      <c r="Z79" s="8"/>
      <c r="AA79" s="7">
        <f>SUM(AB79:AD79)</f>
        <v>0</v>
      </c>
      <c r="AB79" s="8"/>
      <c r="AC79" s="8"/>
      <c r="AD79" s="8"/>
      <c r="AE79" s="7">
        <f>SUM(AF79:AH79)</f>
        <v>0</v>
      </c>
      <c r="AF79" s="8"/>
      <c r="AG79" s="8"/>
      <c r="AH79" s="8"/>
      <c r="AI79" s="7">
        <f>SUM(AJ79:AL79)</f>
        <v>0</v>
      </c>
      <c r="AJ79" s="8"/>
      <c r="AK79" s="8"/>
      <c r="AL79" s="8"/>
      <c r="AM79" s="7">
        <f>SUM(AN79:AP79)</f>
        <v>0</v>
      </c>
      <c r="AN79" s="8"/>
      <c r="AO79" s="8"/>
      <c r="AP79" s="8"/>
      <c r="AQ79" s="7">
        <f>SUM(AR79:AT79)</f>
        <v>0</v>
      </c>
      <c r="AR79" s="8"/>
      <c r="AS79" s="8"/>
      <c r="AT79" s="8"/>
      <c r="AU79" s="7">
        <f>SUM(AV79:AX79)</f>
        <v>100000</v>
      </c>
      <c r="AV79" s="7">
        <f t="shared" ref="AV79" si="111">P79+T79+X79+AB79+AF79+AJ79+AN79+AR79</f>
        <v>0</v>
      </c>
      <c r="AW79" s="7">
        <f t="shared" ref="AW79" si="112">Q79+U79+Y79+AC79+AG79+AK79+AO79+AS79</f>
        <v>100000</v>
      </c>
      <c r="AX79" s="7">
        <f t="shared" ref="AX79" si="113">R79+V79+Z79+AD79+AH79+AL79+AP79+AT79</f>
        <v>0</v>
      </c>
      <c r="AY79" s="30"/>
    </row>
    <row r="80" spans="1:51" s="88" customFormat="1" ht="73.5" outlineLevel="1" x14ac:dyDescent="0.25">
      <c r="A80" s="148">
        <v>2</v>
      </c>
      <c r="B80" s="202" t="s">
        <v>574</v>
      </c>
      <c r="C80" s="203" t="s">
        <v>575</v>
      </c>
      <c r="D80" s="207" t="s">
        <v>576</v>
      </c>
      <c r="E80" s="207" t="s">
        <v>577</v>
      </c>
      <c r="F80" s="207" t="s">
        <v>578</v>
      </c>
      <c r="G80" s="207"/>
      <c r="H80" s="207"/>
      <c r="I80" s="203"/>
      <c r="J80" s="203"/>
      <c r="K80" s="203">
        <v>833</v>
      </c>
      <c r="L80" s="203"/>
      <c r="M80" s="203"/>
      <c r="N80" s="203"/>
      <c r="O80" s="198">
        <f t="shared" ref="O80:O82" si="114">SUM(P80:R80)</f>
        <v>16489751.4</v>
      </c>
      <c r="P80" s="123">
        <v>5100000</v>
      </c>
      <c r="Q80" s="123">
        <v>11389751.4</v>
      </c>
      <c r="R80" s="123"/>
      <c r="S80" s="198">
        <f t="shared" ref="S80:S82" si="115">SUM(T80:V80)</f>
        <v>5100000</v>
      </c>
      <c r="T80" s="199">
        <v>5100000</v>
      </c>
      <c r="U80" s="199"/>
      <c r="V80" s="199"/>
      <c r="W80" s="198">
        <f t="shared" ref="W80:W82" si="116">SUM(X80:Z80)</f>
        <v>5100000</v>
      </c>
      <c r="X80" s="199">
        <v>5100000</v>
      </c>
      <c r="Y80" s="199"/>
      <c r="Z80" s="199"/>
      <c r="AA80" s="198">
        <f t="shared" ref="AA80:AA82" si="117">SUM(AB80:AD80)</f>
        <v>19410248.600000001</v>
      </c>
      <c r="AB80" s="199">
        <v>2310248.6</v>
      </c>
      <c r="AC80" s="199"/>
      <c r="AD80" s="199">
        <v>17100000</v>
      </c>
      <c r="AE80" s="198">
        <f t="shared" ref="AE80:AE82" si="118">SUM(AF80:AH80)</f>
        <v>0</v>
      </c>
      <c r="AF80" s="199"/>
      <c r="AG80" s="199"/>
      <c r="AH80" s="199"/>
      <c r="AI80" s="198">
        <f t="shared" ref="AI80:AI82" si="119">SUM(AJ80:AL80)</f>
        <v>0</v>
      </c>
      <c r="AJ80" s="199"/>
      <c r="AK80" s="199"/>
      <c r="AL80" s="199"/>
      <c r="AM80" s="198">
        <f t="shared" ref="AM80:AM82" si="120">SUM(AN80:AP80)</f>
        <v>0</v>
      </c>
      <c r="AN80" s="199"/>
      <c r="AO80" s="199"/>
      <c r="AP80" s="199"/>
      <c r="AQ80" s="198">
        <f t="shared" ref="AQ80:AQ82" si="121">SUM(AR80:AT80)</f>
        <v>0</v>
      </c>
      <c r="AR80" s="199"/>
      <c r="AS80" s="199"/>
      <c r="AT80" s="199"/>
      <c r="AU80" s="198">
        <f t="shared" ref="AU80:AU82" si="122">SUM(AV80:AX80)</f>
        <v>46100000</v>
      </c>
      <c r="AV80" s="198">
        <f t="shared" ref="AV80:AV82" si="123">P80+T80+X80+AB80+AF80+AJ80+AN80+AR80</f>
        <v>17610248.600000001</v>
      </c>
      <c r="AW80" s="198">
        <f t="shared" ref="AW80:AW82" si="124">Q80+U80+Y80+AC80+AG80+AK80+AO80+AS80</f>
        <v>11389751.4</v>
      </c>
      <c r="AX80" s="198">
        <f t="shared" ref="AX80:AX82" si="125">R80+V80+Z80+AD80+AH80+AL80+AP80+AT80</f>
        <v>17100000</v>
      </c>
      <c r="AY80" s="148"/>
    </row>
    <row r="81" spans="1:51" s="88" customFormat="1" ht="136.5" outlineLevel="1" x14ac:dyDescent="0.25">
      <c r="A81" s="201">
        <v>3</v>
      </c>
      <c r="B81" s="202" t="s">
        <v>579</v>
      </c>
      <c r="C81" s="203" t="s">
        <v>575</v>
      </c>
      <c r="D81" s="207" t="s">
        <v>190</v>
      </c>
      <c r="E81" s="207" t="s">
        <v>580</v>
      </c>
      <c r="F81" s="207" t="s">
        <v>581</v>
      </c>
      <c r="G81" s="207">
        <v>100</v>
      </c>
      <c r="H81" s="207"/>
      <c r="I81" s="203"/>
      <c r="J81" s="203"/>
      <c r="K81" s="203"/>
      <c r="L81" s="203"/>
      <c r="M81" s="203"/>
      <c r="N81" s="203"/>
      <c r="O81" s="198">
        <f t="shared" si="114"/>
        <v>10001981.800000001</v>
      </c>
      <c r="P81" s="123">
        <v>9257981.8000000007</v>
      </c>
      <c r="Q81" s="123"/>
      <c r="R81" s="123">
        <v>744000</v>
      </c>
      <c r="S81" s="198">
        <f t="shared" si="115"/>
        <v>0</v>
      </c>
      <c r="T81" s="199"/>
      <c r="U81" s="199"/>
      <c r="V81" s="199"/>
      <c r="W81" s="198">
        <f t="shared" si="116"/>
        <v>0</v>
      </c>
      <c r="X81" s="199"/>
      <c r="Y81" s="199"/>
      <c r="Z81" s="199"/>
      <c r="AA81" s="198">
        <f t="shared" si="117"/>
        <v>0</v>
      </c>
      <c r="AB81" s="199"/>
      <c r="AC81" s="199"/>
      <c r="AD81" s="199"/>
      <c r="AE81" s="198">
        <f t="shared" si="118"/>
        <v>0</v>
      </c>
      <c r="AF81" s="199"/>
      <c r="AG81" s="199"/>
      <c r="AH81" s="199"/>
      <c r="AI81" s="198">
        <f t="shared" si="119"/>
        <v>0</v>
      </c>
      <c r="AJ81" s="199"/>
      <c r="AK81" s="199"/>
      <c r="AL81" s="199"/>
      <c r="AM81" s="198">
        <f t="shared" si="120"/>
        <v>0</v>
      </c>
      <c r="AN81" s="199"/>
      <c r="AO81" s="199"/>
      <c r="AP81" s="199"/>
      <c r="AQ81" s="198">
        <f t="shared" si="121"/>
        <v>0</v>
      </c>
      <c r="AR81" s="199"/>
      <c r="AS81" s="199"/>
      <c r="AT81" s="199"/>
      <c r="AU81" s="198">
        <f t="shared" si="122"/>
        <v>10001981.800000001</v>
      </c>
      <c r="AV81" s="198">
        <f t="shared" si="123"/>
        <v>9257981.8000000007</v>
      </c>
      <c r="AW81" s="198">
        <f t="shared" si="124"/>
        <v>0</v>
      </c>
      <c r="AX81" s="198">
        <f t="shared" si="125"/>
        <v>744000</v>
      </c>
      <c r="AY81" s="148"/>
    </row>
    <row r="82" spans="1:51" s="88" customFormat="1" ht="52.5" outlineLevel="1" x14ac:dyDescent="0.25">
      <c r="A82" s="201">
        <v>4</v>
      </c>
      <c r="B82" s="202" t="s">
        <v>582</v>
      </c>
      <c r="C82" s="203" t="s">
        <v>113</v>
      </c>
      <c r="D82" s="207" t="s">
        <v>583</v>
      </c>
      <c r="E82" s="207" t="s">
        <v>584</v>
      </c>
      <c r="F82" s="207" t="s">
        <v>578</v>
      </c>
      <c r="G82" s="207"/>
      <c r="H82" s="207"/>
      <c r="I82" s="203">
        <v>500</v>
      </c>
      <c r="J82" s="203"/>
      <c r="K82" s="203"/>
      <c r="L82" s="203"/>
      <c r="M82" s="203"/>
      <c r="N82" s="203"/>
      <c r="O82" s="198">
        <f t="shared" si="114"/>
        <v>20000000</v>
      </c>
      <c r="P82" s="123"/>
      <c r="Q82" s="123"/>
      <c r="R82" s="123">
        <v>20000000</v>
      </c>
      <c r="S82" s="198">
        <f t="shared" si="115"/>
        <v>10000000</v>
      </c>
      <c r="T82" s="199"/>
      <c r="U82" s="199"/>
      <c r="V82" s="199">
        <v>10000000</v>
      </c>
      <c r="W82" s="198">
        <f t="shared" si="116"/>
        <v>10000000</v>
      </c>
      <c r="X82" s="199"/>
      <c r="Y82" s="199"/>
      <c r="Z82" s="199">
        <v>10000000</v>
      </c>
      <c r="AA82" s="198">
        <f t="shared" si="117"/>
        <v>0</v>
      </c>
      <c r="AB82" s="199"/>
      <c r="AC82" s="199"/>
      <c r="AD82" s="199"/>
      <c r="AE82" s="198">
        <f t="shared" si="118"/>
        <v>0</v>
      </c>
      <c r="AF82" s="199"/>
      <c r="AG82" s="199"/>
      <c r="AH82" s="199"/>
      <c r="AI82" s="198">
        <f t="shared" si="119"/>
        <v>0</v>
      </c>
      <c r="AJ82" s="199"/>
      <c r="AK82" s="199"/>
      <c r="AL82" s="199"/>
      <c r="AM82" s="198">
        <f t="shared" si="120"/>
        <v>0</v>
      </c>
      <c r="AN82" s="199"/>
      <c r="AO82" s="199"/>
      <c r="AP82" s="199"/>
      <c r="AQ82" s="198">
        <f t="shared" si="121"/>
        <v>0</v>
      </c>
      <c r="AR82" s="199"/>
      <c r="AS82" s="199"/>
      <c r="AT82" s="199"/>
      <c r="AU82" s="198">
        <f t="shared" si="122"/>
        <v>40000000</v>
      </c>
      <c r="AV82" s="198">
        <f t="shared" si="123"/>
        <v>0</v>
      </c>
      <c r="AW82" s="198">
        <f t="shared" si="124"/>
        <v>0</v>
      </c>
      <c r="AX82" s="198">
        <f t="shared" si="125"/>
        <v>40000000</v>
      </c>
      <c r="AY82" s="148"/>
    </row>
    <row r="83" spans="1:51" ht="52.5" outlineLevel="1" x14ac:dyDescent="0.25">
      <c r="A83" s="201">
        <v>5</v>
      </c>
      <c r="B83" s="121" t="s">
        <v>479</v>
      </c>
      <c r="C83" s="125" t="s">
        <v>473</v>
      </c>
      <c r="D83" s="124" t="s">
        <v>56</v>
      </c>
      <c r="E83" s="124" t="s">
        <v>474</v>
      </c>
      <c r="F83" s="124" t="s">
        <v>480</v>
      </c>
      <c r="G83" s="124">
        <v>45</v>
      </c>
      <c r="H83" s="124">
        <v>45</v>
      </c>
      <c r="I83" s="125"/>
      <c r="J83" s="125"/>
      <c r="K83" s="125"/>
      <c r="L83" s="125"/>
      <c r="M83" s="125"/>
      <c r="N83" s="125"/>
      <c r="O83" s="122">
        <v>13829.1</v>
      </c>
      <c r="P83" s="123"/>
      <c r="Q83" s="123">
        <v>13829.1</v>
      </c>
      <c r="R83" s="123"/>
      <c r="S83" s="122">
        <v>6563.4</v>
      </c>
      <c r="T83" s="123"/>
      <c r="U83" s="123"/>
      <c r="V83" s="123">
        <v>6563.4</v>
      </c>
      <c r="W83" s="122">
        <v>0</v>
      </c>
      <c r="X83" s="123"/>
      <c r="Y83" s="123"/>
      <c r="Z83" s="123"/>
      <c r="AA83" s="122">
        <v>0</v>
      </c>
      <c r="AB83" s="123"/>
      <c r="AC83" s="123"/>
      <c r="AD83" s="123"/>
      <c r="AE83" s="122">
        <v>0</v>
      </c>
      <c r="AF83" s="123"/>
      <c r="AG83" s="123"/>
      <c r="AH83" s="123"/>
      <c r="AI83" s="122">
        <v>0</v>
      </c>
      <c r="AJ83" s="123"/>
      <c r="AK83" s="123"/>
      <c r="AL83" s="123"/>
      <c r="AM83" s="122">
        <v>0</v>
      </c>
      <c r="AN83" s="123"/>
      <c r="AO83" s="123"/>
      <c r="AP83" s="123"/>
      <c r="AQ83" s="122">
        <v>0</v>
      </c>
      <c r="AR83" s="123"/>
      <c r="AS83" s="123"/>
      <c r="AT83" s="123"/>
      <c r="AU83" s="122">
        <v>20392.5</v>
      </c>
      <c r="AV83" s="122">
        <v>0</v>
      </c>
      <c r="AW83" s="122">
        <v>13829.1</v>
      </c>
      <c r="AX83" s="122">
        <v>6563.4</v>
      </c>
      <c r="AY83" s="125"/>
    </row>
    <row r="84" spans="1:51" x14ac:dyDescent="0.25">
      <c r="A84" s="18">
        <v>2</v>
      </c>
      <c r="B84" s="19" t="s">
        <v>28</v>
      </c>
      <c r="C84" s="18"/>
      <c r="D84" s="20"/>
      <c r="E84" s="20"/>
      <c r="F84" s="20"/>
      <c r="G84" s="20"/>
      <c r="H84" s="20"/>
      <c r="I84" s="18"/>
      <c r="J84" s="18"/>
      <c r="K84" s="18"/>
      <c r="L84" s="18"/>
      <c r="M84" s="18"/>
      <c r="N84" s="18"/>
      <c r="O84" s="21">
        <f t="shared" ref="O84:AX84" si="126">SUM(O85:O88)</f>
        <v>4667025.1000000006</v>
      </c>
      <c r="P84" s="21">
        <f t="shared" si="126"/>
        <v>4427218.2</v>
      </c>
      <c r="Q84" s="21">
        <f t="shared" si="126"/>
        <v>239806.9</v>
      </c>
      <c r="R84" s="21">
        <f t="shared" si="126"/>
        <v>0</v>
      </c>
      <c r="S84" s="21">
        <f t="shared" si="126"/>
        <v>6728912.5</v>
      </c>
      <c r="T84" s="21">
        <f t="shared" si="126"/>
        <v>6214954.5999999996</v>
      </c>
      <c r="U84" s="21">
        <f t="shared" si="126"/>
        <v>513957.9</v>
      </c>
      <c r="V84" s="21">
        <f t="shared" si="126"/>
        <v>0</v>
      </c>
      <c r="W84" s="21">
        <f t="shared" si="126"/>
        <v>6019729.5</v>
      </c>
      <c r="X84" s="21">
        <f t="shared" si="126"/>
        <v>5892351.5</v>
      </c>
      <c r="Y84" s="21">
        <f t="shared" si="126"/>
        <v>127378</v>
      </c>
      <c r="Z84" s="21">
        <f t="shared" si="126"/>
        <v>0</v>
      </c>
      <c r="AA84" s="21">
        <f t="shared" si="126"/>
        <v>2607125.9</v>
      </c>
      <c r="AB84" s="21">
        <f t="shared" si="126"/>
        <v>0</v>
      </c>
      <c r="AC84" s="21">
        <f t="shared" si="126"/>
        <v>7125.9</v>
      </c>
      <c r="AD84" s="21">
        <f t="shared" si="126"/>
        <v>2600000</v>
      </c>
      <c r="AE84" s="21">
        <f t="shared" si="126"/>
        <v>7125.9</v>
      </c>
      <c r="AF84" s="21">
        <f t="shared" si="126"/>
        <v>0</v>
      </c>
      <c r="AG84" s="21">
        <f t="shared" si="126"/>
        <v>7125.9</v>
      </c>
      <c r="AH84" s="21">
        <f t="shared" si="126"/>
        <v>0</v>
      </c>
      <c r="AI84" s="21">
        <f t="shared" si="126"/>
        <v>7125.9</v>
      </c>
      <c r="AJ84" s="21">
        <f t="shared" si="126"/>
        <v>0</v>
      </c>
      <c r="AK84" s="21">
        <f t="shared" si="126"/>
        <v>7125.9</v>
      </c>
      <c r="AL84" s="21">
        <f t="shared" si="126"/>
        <v>0</v>
      </c>
      <c r="AM84" s="21">
        <f t="shared" si="126"/>
        <v>7125.9</v>
      </c>
      <c r="AN84" s="21">
        <f t="shared" si="126"/>
        <v>0</v>
      </c>
      <c r="AO84" s="21">
        <f t="shared" si="126"/>
        <v>7125.9</v>
      </c>
      <c r="AP84" s="21">
        <f t="shared" si="126"/>
        <v>0</v>
      </c>
      <c r="AQ84" s="21">
        <f t="shared" si="126"/>
        <v>7125.9</v>
      </c>
      <c r="AR84" s="21">
        <f t="shared" si="126"/>
        <v>0</v>
      </c>
      <c r="AS84" s="21">
        <f t="shared" si="126"/>
        <v>7125.9</v>
      </c>
      <c r="AT84" s="21">
        <f t="shared" si="126"/>
        <v>0</v>
      </c>
      <c r="AU84" s="21">
        <f t="shared" si="126"/>
        <v>20051296.600000001</v>
      </c>
      <c r="AV84" s="21">
        <f t="shared" si="126"/>
        <v>16534524.300000001</v>
      </c>
      <c r="AW84" s="21">
        <f t="shared" si="126"/>
        <v>916772.29999999993</v>
      </c>
      <c r="AX84" s="21">
        <f t="shared" si="126"/>
        <v>2600000</v>
      </c>
      <c r="AY84" s="18"/>
    </row>
    <row r="85" spans="1:51" s="83" customFormat="1" ht="73.5" customHeight="1" outlineLevel="1" x14ac:dyDescent="0.25">
      <c r="A85" s="125">
        <v>1</v>
      </c>
      <c r="B85" s="113" t="s">
        <v>460</v>
      </c>
      <c r="C85" s="79" t="s">
        <v>461</v>
      </c>
      <c r="D85" s="84" t="s">
        <v>462</v>
      </c>
      <c r="E85" s="79" t="s">
        <v>463</v>
      </c>
      <c r="F85" s="84" t="s">
        <v>464</v>
      </c>
      <c r="G85" s="79">
        <v>230.97800000000001</v>
      </c>
      <c r="H85" s="79">
        <v>261.77</v>
      </c>
      <c r="I85" s="79">
        <v>293.61700000000002</v>
      </c>
      <c r="J85" s="79" t="s">
        <v>463</v>
      </c>
      <c r="K85" s="79" t="s">
        <v>463</v>
      </c>
      <c r="L85" s="79" t="s">
        <v>463</v>
      </c>
      <c r="M85" s="79" t="s">
        <v>463</v>
      </c>
      <c r="N85" s="79" t="s">
        <v>463</v>
      </c>
      <c r="O85" s="81">
        <v>4660229.7</v>
      </c>
      <c r="P85" s="81">
        <v>4427218.2</v>
      </c>
      <c r="Q85" s="81">
        <v>233011.5</v>
      </c>
      <c r="R85" s="82">
        <v>0</v>
      </c>
      <c r="S85" s="81">
        <v>6521786.5999999996</v>
      </c>
      <c r="T85" s="81">
        <v>6014954.5999999996</v>
      </c>
      <c r="U85" s="81">
        <v>506832</v>
      </c>
      <c r="V85" s="82">
        <v>0</v>
      </c>
      <c r="W85" s="81">
        <v>6012603.5999999996</v>
      </c>
      <c r="X85" s="81">
        <v>5892351.5</v>
      </c>
      <c r="Y85" s="81">
        <v>120252.1</v>
      </c>
      <c r="Z85" s="82"/>
      <c r="AA85" s="81">
        <v>0</v>
      </c>
      <c r="AB85" s="82"/>
      <c r="AC85" s="82"/>
      <c r="AD85" s="82"/>
      <c r="AE85" s="81">
        <v>0</v>
      </c>
      <c r="AF85" s="82"/>
      <c r="AG85" s="82"/>
      <c r="AH85" s="82"/>
      <c r="AI85" s="81">
        <v>0</v>
      </c>
      <c r="AJ85" s="82"/>
      <c r="AK85" s="82"/>
      <c r="AL85" s="82"/>
      <c r="AM85" s="81">
        <v>0</v>
      </c>
      <c r="AN85" s="82"/>
      <c r="AO85" s="82"/>
      <c r="AP85" s="82"/>
      <c r="AQ85" s="81">
        <v>0</v>
      </c>
      <c r="AR85" s="82"/>
      <c r="AS85" s="82"/>
      <c r="AT85" s="82"/>
      <c r="AU85" s="112">
        <f t="shared" ref="AU85:AU87" si="127">SUM(AV85:AX85)</f>
        <v>17194619.900000002</v>
      </c>
      <c r="AV85" s="112">
        <f t="shared" ref="AV85:AV87" si="128">P85+T85+X85+AB85+AF85+AJ85+AN85+AR85</f>
        <v>16334524.300000001</v>
      </c>
      <c r="AW85" s="112">
        <f t="shared" ref="AW85:AW87" si="129">Q85+U85+Y85+AC85+AG85+AK85+AO85+AS85</f>
        <v>860095.6</v>
      </c>
      <c r="AX85" s="112">
        <f t="shared" ref="AX85:AX87" si="130">R85+V85+Z85+AD85+AH85+AL85+AP85+AT85</f>
        <v>0</v>
      </c>
      <c r="AY85" s="79" t="s">
        <v>106</v>
      </c>
    </row>
    <row r="86" spans="1:51" s="83" customFormat="1" ht="26.25" customHeight="1" outlineLevel="1" x14ac:dyDescent="0.25">
      <c r="A86" s="125">
        <v>2</v>
      </c>
      <c r="B86" s="113" t="s">
        <v>465</v>
      </c>
      <c r="C86" s="79" t="s">
        <v>466</v>
      </c>
      <c r="D86" s="84" t="s">
        <v>467</v>
      </c>
      <c r="E86" s="78" t="s">
        <v>463</v>
      </c>
      <c r="F86" s="80" t="s">
        <v>463</v>
      </c>
      <c r="G86" s="80" t="s">
        <v>463</v>
      </c>
      <c r="H86" s="80" t="s">
        <v>463</v>
      </c>
      <c r="I86" s="78" t="s">
        <v>463</v>
      </c>
      <c r="J86" s="78" t="s">
        <v>463</v>
      </c>
      <c r="K86" s="78" t="s">
        <v>463</v>
      </c>
      <c r="L86" s="78" t="s">
        <v>463</v>
      </c>
      <c r="M86" s="78" t="s">
        <v>463</v>
      </c>
      <c r="N86" s="78"/>
      <c r="O86" s="81">
        <v>0</v>
      </c>
      <c r="P86" s="81">
        <v>0</v>
      </c>
      <c r="Q86" s="81">
        <v>0</v>
      </c>
      <c r="R86" s="81">
        <v>0</v>
      </c>
      <c r="S86" s="81">
        <v>0</v>
      </c>
      <c r="T86" s="81">
        <v>0</v>
      </c>
      <c r="U86" s="81">
        <v>0</v>
      </c>
      <c r="V86" s="81">
        <v>0</v>
      </c>
      <c r="W86" s="81">
        <v>0</v>
      </c>
      <c r="X86" s="81">
        <v>0</v>
      </c>
      <c r="Y86" s="81">
        <v>0</v>
      </c>
      <c r="Z86" s="81">
        <v>0</v>
      </c>
      <c r="AA86" s="81">
        <v>2600000</v>
      </c>
      <c r="AB86" s="81">
        <v>0</v>
      </c>
      <c r="AC86" s="81">
        <v>0</v>
      </c>
      <c r="AD86" s="81">
        <v>2600000</v>
      </c>
      <c r="AE86" s="81">
        <v>0</v>
      </c>
      <c r="AF86" s="81"/>
      <c r="AG86" s="81"/>
      <c r="AH86" s="81"/>
      <c r="AI86" s="81">
        <v>0</v>
      </c>
      <c r="AJ86" s="81"/>
      <c r="AK86" s="81"/>
      <c r="AL86" s="81"/>
      <c r="AM86" s="81">
        <v>0</v>
      </c>
      <c r="AN86" s="81"/>
      <c r="AO86" s="81"/>
      <c r="AP86" s="81"/>
      <c r="AQ86" s="81">
        <v>0</v>
      </c>
      <c r="AR86" s="81"/>
      <c r="AS86" s="81"/>
      <c r="AT86" s="81"/>
      <c r="AU86" s="112">
        <f t="shared" si="127"/>
        <v>2600000</v>
      </c>
      <c r="AV86" s="112">
        <f t="shared" si="128"/>
        <v>0</v>
      </c>
      <c r="AW86" s="112">
        <f t="shared" si="129"/>
        <v>0</v>
      </c>
      <c r="AX86" s="112">
        <f t="shared" si="130"/>
        <v>2600000</v>
      </c>
      <c r="AY86" s="79" t="s">
        <v>106</v>
      </c>
    </row>
    <row r="87" spans="1:51" s="83" customFormat="1" ht="75" customHeight="1" outlineLevel="1" x14ac:dyDescent="0.25">
      <c r="A87" s="136">
        <v>3</v>
      </c>
      <c r="B87" s="113" t="s">
        <v>468</v>
      </c>
      <c r="C87" s="79" t="s">
        <v>469</v>
      </c>
      <c r="D87" s="79" t="s">
        <v>470</v>
      </c>
      <c r="E87" s="79" t="s">
        <v>463</v>
      </c>
      <c r="F87" s="114" t="s">
        <v>471</v>
      </c>
      <c r="G87" s="79">
        <v>1</v>
      </c>
      <c r="H87" s="79">
        <v>2</v>
      </c>
      <c r="I87" s="79">
        <v>2</v>
      </c>
      <c r="J87" s="79">
        <v>2</v>
      </c>
      <c r="K87" s="79">
        <v>2</v>
      </c>
      <c r="L87" s="79">
        <v>2</v>
      </c>
      <c r="M87" s="79">
        <v>2</v>
      </c>
      <c r="N87" s="79">
        <v>2</v>
      </c>
      <c r="O87" s="81">
        <v>6795.4</v>
      </c>
      <c r="P87" s="82">
        <v>0</v>
      </c>
      <c r="Q87" s="81">
        <v>6795.4</v>
      </c>
      <c r="R87" s="82">
        <v>0</v>
      </c>
      <c r="S87" s="81">
        <v>7125.9</v>
      </c>
      <c r="T87" s="82">
        <v>0</v>
      </c>
      <c r="U87" s="81">
        <v>7125.9</v>
      </c>
      <c r="V87" s="82">
        <v>0</v>
      </c>
      <c r="W87" s="81">
        <v>7125.9</v>
      </c>
      <c r="X87" s="82">
        <v>0</v>
      </c>
      <c r="Y87" s="81">
        <v>7125.9</v>
      </c>
      <c r="Z87" s="82">
        <v>0</v>
      </c>
      <c r="AA87" s="81">
        <v>7125.9</v>
      </c>
      <c r="AB87" s="82">
        <v>0</v>
      </c>
      <c r="AC87" s="82">
        <v>7125.9</v>
      </c>
      <c r="AD87" s="82">
        <v>0</v>
      </c>
      <c r="AE87" s="81">
        <v>7125.9</v>
      </c>
      <c r="AF87" s="82">
        <v>0</v>
      </c>
      <c r="AG87" s="82">
        <v>7125.9</v>
      </c>
      <c r="AH87" s="82">
        <v>0</v>
      </c>
      <c r="AI87" s="81">
        <v>7125.9</v>
      </c>
      <c r="AJ87" s="82">
        <v>0</v>
      </c>
      <c r="AK87" s="82">
        <v>7125.9</v>
      </c>
      <c r="AL87" s="82">
        <v>0</v>
      </c>
      <c r="AM87" s="81">
        <v>7125.9</v>
      </c>
      <c r="AN87" s="82">
        <v>0</v>
      </c>
      <c r="AO87" s="82">
        <v>7125.9</v>
      </c>
      <c r="AP87" s="82">
        <v>0</v>
      </c>
      <c r="AQ87" s="81">
        <v>7125.9</v>
      </c>
      <c r="AR87" s="82">
        <v>0</v>
      </c>
      <c r="AS87" s="82">
        <v>7125.9</v>
      </c>
      <c r="AT87" s="82">
        <v>0</v>
      </c>
      <c r="AU87" s="112">
        <f t="shared" si="127"/>
        <v>56676.700000000004</v>
      </c>
      <c r="AV87" s="112">
        <f t="shared" si="128"/>
        <v>0</v>
      </c>
      <c r="AW87" s="112">
        <f t="shared" si="129"/>
        <v>56676.700000000004</v>
      </c>
      <c r="AX87" s="112">
        <f t="shared" si="130"/>
        <v>0</v>
      </c>
      <c r="AY87" s="79" t="s">
        <v>106</v>
      </c>
    </row>
    <row r="88" spans="1:51" ht="42" outlineLevel="1" x14ac:dyDescent="0.25">
      <c r="A88" s="136">
        <v>4</v>
      </c>
      <c r="B88" s="6" t="s">
        <v>66</v>
      </c>
      <c r="C88" s="30" t="s">
        <v>87</v>
      </c>
      <c r="D88" s="29" t="s">
        <v>56</v>
      </c>
      <c r="E88" s="29"/>
      <c r="F88" s="29"/>
      <c r="G88" s="29"/>
      <c r="H88" s="29"/>
      <c r="I88" s="30"/>
      <c r="J88" s="30"/>
      <c r="K88" s="30"/>
      <c r="L88" s="30"/>
      <c r="M88" s="30"/>
      <c r="N88" s="30"/>
      <c r="O88" s="7">
        <f t="shared" ref="O88:O92" si="131">SUM(P88:R88)</f>
        <v>0</v>
      </c>
      <c r="P88" s="8"/>
      <c r="Q88" s="8"/>
      <c r="R88" s="8"/>
      <c r="S88" s="7">
        <f t="shared" ref="S88" si="132">SUM(T88:V88)</f>
        <v>200000</v>
      </c>
      <c r="T88" s="8">
        <v>200000</v>
      </c>
      <c r="U88" s="8"/>
      <c r="V88" s="8"/>
      <c r="W88" s="7">
        <f t="shared" ref="W88" si="133">SUM(X88:Z88)</f>
        <v>0</v>
      </c>
      <c r="X88" s="8"/>
      <c r="Y88" s="8"/>
      <c r="Z88" s="8"/>
      <c r="AA88" s="7">
        <f t="shared" ref="AA88" si="134">SUM(AB88:AD88)</f>
        <v>0</v>
      </c>
      <c r="AB88" s="8"/>
      <c r="AC88" s="8"/>
      <c r="AD88" s="8"/>
      <c r="AE88" s="7">
        <f t="shared" ref="AE88" si="135">SUM(AF88:AH88)</f>
        <v>0</v>
      </c>
      <c r="AF88" s="8"/>
      <c r="AG88" s="8"/>
      <c r="AH88" s="8"/>
      <c r="AI88" s="7">
        <f t="shared" ref="AI88" si="136">SUM(AJ88:AL88)</f>
        <v>0</v>
      </c>
      <c r="AJ88" s="8"/>
      <c r="AK88" s="8"/>
      <c r="AL88" s="8"/>
      <c r="AM88" s="7">
        <f t="shared" ref="AM88" si="137">SUM(AN88:AP88)</f>
        <v>0</v>
      </c>
      <c r="AN88" s="8"/>
      <c r="AO88" s="8"/>
      <c r="AP88" s="8"/>
      <c r="AQ88" s="7">
        <f t="shared" ref="AQ88" si="138">SUM(AR88:AT88)</f>
        <v>0</v>
      </c>
      <c r="AR88" s="8"/>
      <c r="AS88" s="8"/>
      <c r="AT88" s="8"/>
      <c r="AU88" s="7">
        <f t="shared" ref="AU88" si="139">SUM(AV88:AX88)</f>
        <v>200000</v>
      </c>
      <c r="AV88" s="7">
        <f t="shared" ref="AV88" si="140">P88+T88+X88+AB88+AF88+AJ88+AN88+AR88</f>
        <v>200000</v>
      </c>
      <c r="AW88" s="7">
        <f t="shared" ref="AW88" si="141">Q88+U88+Y88+AC88+AG88+AK88+AO88+AS88</f>
        <v>0</v>
      </c>
      <c r="AX88" s="7">
        <f t="shared" ref="AX88" si="142">R88+V88+Z88+AD88+AH88+AL88+AP88+AT88</f>
        <v>0</v>
      </c>
      <c r="AY88" s="30" t="s">
        <v>106</v>
      </c>
    </row>
    <row r="89" spans="1:51" ht="33" customHeight="1" x14ac:dyDescent="0.25">
      <c r="A89" s="18">
        <v>3</v>
      </c>
      <c r="B89" s="22" t="s">
        <v>29</v>
      </c>
      <c r="C89" s="33"/>
      <c r="D89" s="31"/>
      <c r="E89" s="20"/>
      <c r="F89" s="20"/>
      <c r="G89" s="20"/>
      <c r="H89" s="20"/>
      <c r="I89" s="18"/>
      <c r="J89" s="18"/>
      <c r="K89" s="18"/>
      <c r="L89" s="18"/>
      <c r="M89" s="18"/>
      <c r="N89" s="18"/>
      <c r="O89" s="21">
        <f t="shared" ref="O89:AX89" si="143">SUM(O90:O92)</f>
        <v>0</v>
      </c>
      <c r="P89" s="21">
        <f t="shared" si="143"/>
        <v>0</v>
      </c>
      <c r="Q89" s="21">
        <f t="shared" si="143"/>
        <v>0</v>
      </c>
      <c r="R89" s="21">
        <f t="shared" si="143"/>
        <v>0</v>
      </c>
      <c r="S89" s="21">
        <f t="shared" si="143"/>
        <v>2242000</v>
      </c>
      <c r="T89" s="21">
        <f t="shared" si="143"/>
        <v>2242000</v>
      </c>
      <c r="U89" s="21">
        <f t="shared" si="143"/>
        <v>0</v>
      </c>
      <c r="V89" s="21">
        <f t="shared" si="143"/>
        <v>0</v>
      </c>
      <c r="W89" s="21">
        <f t="shared" si="143"/>
        <v>2242000</v>
      </c>
      <c r="X89" s="21">
        <f t="shared" si="143"/>
        <v>2242000</v>
      </c>
      <c r="Y89" s="21">
        <f t="shared" si="143"/>
        <v>0</v>
      </c>
      <c r="Z89" s="21">
        <f t="shared" si="143"/>
        <v>0</v>
      </c>
      <c r="AA89" s="21">
        <f t="shared" si="143"/>
        <v>2242000</v>
      </c>
      <c r="AB89" s="21">
        <f t="shared" si="143"/>
        <v>2242000</v>
      </c>
      <c r="AC89" s="21">
        <f t="shared" si="143"/>
        <v>0</v>
      </c>
      <c r="AD89" s="21">
        <f t="shared" si="143"/>
        <v>0</v>
      </c>
      <c r="AE89" s="21">
        <f t="shared" si="143"/>
        <v>2242000</v>
      </c>
      <c r="AF89" s="21">
        <f t="shared" si="143"/>
        <v>2242000</v>
      </c>
      <c r="AG89" s="21">
        <f t="shared" si="143"/>
        <v>0</v>
      </c>
      <c r="AH89" s="21">
        <f t="shared" si="143"/>
        <v>0</v>
      </c>
      <c r="AI89" s="21">
        <f t="shared" si="143"/>
        <v>2242000</v>
      </c>
      <c r="AJ89" s="21">
        <f t="shared" si="143"/>
        <v>2242000</v>
      </c>
      <c r="AK89" s="21">
        <f t="shared" si="143"/>
        <v>0</v>
      </c>
      <c r="AL89" s="21">
        <f t="shared" si="143"/>
        <v>0</v>
      </c>
      <c r="AM89" s="21">
        <f t="shared" si="143"/>
        <v>2242000</v>
      </c>
      <c r="AN89" s="21">
        <f t="shared" si="143"/>
        <v>2242000</v>
      </c>
      <c r="AO89" s="21">
        <f t="shared" si="143"/>
        <v>0</v>
      </c>
      <c r="AP89" s="21">
        <f t="shared" si="143"/>
        <v>0</v>
      </c>
      <c r="AQ89" s="21">
        <f t="shared" si="143"/>
        <v>2242000</v>
      </c>
      <c r="AR89" s="21">
        <f t="shared" si="143"/>
        <v>2242000</v>
      </c>
      <c r="AS89" s="21">
        <f t="shared" si="143"/>
        <v>0</v>
      </c>
      <c r="AT89" s="21">
        <f t="shared" si="143"/>
        <v>0</v>
      </c>
      <c r="AU89" s="21">
        <f t="shared" si="143"/>
        <v>15694000</v>
      </c>
      <c r="AV89" s="21">
        <f t="shared" si="143"/>
        <v>15694000</v>
      </c>
      <c r="AW89" s="21">
        <f t="shared" si="143"/>
        <v>0</v>
      </c>
      <c r="AX89" s="21">
        <f t="shared" si="143"/>
        <v>0</v>
      </c>
      <c r="AY89" s="18"/>
    </row>
    <row r="90" spans="1:51" ht="87.75" customHeight="1" outlineLevel="1" x14ac:dyDescent="0.25">
      <c r="A90" s="125">
        <v>1</v>
      </c>
      <c r="B90" s="6" t="s">
        <v>569</v>
      </c>
      <c r="C90" s="30" t="s">
        <v>570</v>
      </c>
      <c r="D90" s="29" t="s">
        <v>571</v>
      </c>
      <c r="E90" s="29" t="s">
        <v>572</v>
      </c>
      <c r="F90" s="29" t="s">
        <v>573</v>
      </c>
      <c r="G90" s="29"/>
      <c r="H90" s="29"/>
      <c r="I90" s="30"/>
      <c r="J90" s="30"/>
      <c r="K90" s="30"/>
      <c r="L90" s="30"/>
      <c r="M90" s="30"/>
      <c r="N90" s="30"/>
      <c r="O90" s="7">
        <f t="shared" si="131"/>
        <v>0</v>
      </c>
      <c r="P90" s="8"/>
      <c r="Q90" s="8"/>
      <c r="R90" s="8"/>
      <c r="S90" s="7">
        <f t="shared" ref="S90:S92" si="144">SUM(T90:V90)</f>
        <v>2242000</v>
      </c>
      <c r="T90" s="8">
        <v>2242000</v>
      </c>
      <c r="U90" s="8"/>
      <c r="V90" s="8"/>
      <c r="W90" s="7">
        <f t="shared" ref="W90:W92" si="145">SUM(X90:Z90)</f>
        <v>2242000</v>
      </c>
      <c r="X90" s="8">
        <v>2242000</v>
      </c>
      <c r="Y90" s="8"/>
      <c r="Z90" s="8"/>
      <c r="AA90" s="7">
        <f t="shared" ref="AA90:AA92" si="146">SUM(AB90:AD90)</f>
        <v>2242000</v>
      </c>
      <c r="AB90" s="8">
        <v>2242000</v>
      </c>
      <c r="AC90" s="8"/>
      <c r="AD90" s="8"/>
      <c r="AE90" s="7">
        <f t="shared" ref="AE90:AE92" si="147">SUM(AF90:AH90)</f>
        <v>2242000</v>
      </c>
      <c r="AF90" s="8">
        <v>2242000</v>
      </c>
      <c r="AG90" s="8"/>
      <c r="AH90" s="8"/>
      <c r="AI90" s="7">
        <f t="shared" ref="AI90:AI92" si="148">SUM(AJ90:AL90)</f>
        <v>2242000</v>
      </c>
      <c r="AJ90" s="8">
        <v>2242000</v>
      </c>
      <c r="AK90" s="8"/>
      <c r="AL90" s="8"/>
      <c r="AM90" s="7">
        <f t="shared" ref="AM90:AM92" si="149">SUM(AN90:AP90)</f>
        <v>2242000</v>
      </c>
      <c r="AN90" s="8">
        <v>2242000</v>
      </c>
      <c r="AO90" s="8"/>
      <c r="AP90" s="8"/>
      <c r="AQ90" s="7">
        <f t="shared" ref="AQ90:AQ92" si="150">SUM(AR90:AT90)</f>
        <v>2242000</v>
      </c>
      <c r="AR90" s="8">
        <v>2242000</v>
      </c>
      <c r="AS90" s="8"/>
      <c r="AT90" s="8"/>
      <c r="AU90" s="7">
        <f t="shared" ref="AU90:AU92" si="151">SUM(AV90:AX90)</f>
        <v>15694000</v>
      </c>
      <c r="AV90" s="7">
        <f t="shared" ref="AV90:AV92" si="152">P90+T90+X90+AB90+AF90+AJ90+AN90+AR90</f>
        <v>15694000</v>
      </c>
      <c r="AW90" s="7">
        <f t="shared" ref="AW90:AW92" si="153">Q90+U90+Y90+AC90+AG90+AK90+AO90+AS90</f>
        <v>0</v>
      </c>
      <c r="AX90" s="7">
        <f t="shared" ref="AX90:AX92" si="154">R90+V90+Z90+AD90+AH90+AL90+AP90+AT90</f>
        <v>0</v>
      </c>
      <c r="AY90" s="30"/>
    </row>
    <row r="91" spans="1:51" ht="21" customHeight="1" outlineLevel="1" x14ac:dyDescent="0.25">
      <c r="A91" s="125"/>
      <c r="B91" s="6"/>
      <c r="C91" s="30"/>
      <c r="D91" s="29"/>
      <c r="E91" s="29"/>
      <c r="F91" s="29"/>
      <c r="G91" s="29"/>
      <c r="H91" s="29"/>
      <c r="I91" s="30"/>
      <c r="J91" s="30"/>
      <c r="K91" s="30"/>
      <c r="L91" s="30"/>
      <c r="M91" s="30"/>
      <c r="N91" s="30"/>
      <c r="O91" s="7">
        <f t="shared" si="131"/>
        <v>0</v>
      </c>
      <c r="P91" s="8"/>
      <c r="Q91" s="8"/>
      <c r="R91" s="8"/>
      <c r="S91" s="7">
        <f t="shared" si="144"/>
        <v>0</v>
      </c>
      <c r="T91" s="8"/>
      <c r="U91" s="8"/>
      <c r="V91" s="8"/>
      <c r="W91" s="7">
        <f t="shared" si="145"/>
        <v>0</v>
      </c>
      <c r="X91" s="8"/>
      <c r="Y91" s="8"/>
      <c r="Z91" s="8"/>
      <c r="AA91" s="7">
        <f t="shared" si="146"/>
        <v>0</v>
      </c>
      <c r="AB91" s="8"/>
      <c r="AC91" s="8"/>
      <c r="AD91" s="8"/>
      <c r="AE91" s="7">
        <f t="shared" si="147"/>
        <v>0</v>
      </c>
      <c r="AF91" s="8"/>
      <c r="AG91" s="8"/>
      <c r="AH91" s="8"/>
      <c r="AI91" s="7">
        <f t="shared" si="148"/>
        <v>0</v>
      </c>
      <c r="AJ91" s="8"/>
      <c r="AK91" s="8"/>
      <c r="AL91" s="8"/>
      <c r="AM91" s="7">
        <f t="shared" si="149"/>
        <v>0</v>
      </c>
      <c r="AN91" s="8"/>
      <c r="AO91" s="8"/>
      <c r="AP91" s="8"/>
      <c r="AQ91" s="7">
        <f t="shared" si="150"/>
        <v>0</v>
      </c>
      <c r="AR91" s="8"/>
      <c r="AS91" s="8"/>
      <c r="AT91" s="8"/>
      <c r="AU91" s="7">
        <f t="shared" si="151"/>
        <v>0</v>
      </c>
      <c r="AV91" s="7">
        <f t="shared" si="152"/>
        <v>0</v>
      </c>
      <c r="AW91" s="7">
        <f t="shared" si="153"/>
        <v>0</v>
      </c>
      <c r="AX91" s="7">
        <f t="shared" si="154"/>
        <v>0</v>
      </c>
      <c r="AY91" s="30"/>
    </row>
    <row r="92" spans="1:51" ht="18" customHeight="1" outlineLevel="1" x14ac:dyDescent="0.25">
      <c r="A92" s="125"/>
      <c r="B92" s="6"/>
      <c r="C92" s="30"/>
      <c r="D92" s="29"/>
      <c r="E92" s="29"/>
      <c r="F92" s="29"/>
      <c r="G92" s="29"/>
      <c r="H92" s="29"/>
      <c r="I92" s="30"/>
      <c r="J92" s="30"/>
      <c r="K92" s="30"/>
      <c r="L92" s="30"/>
      <c r="M92" s="30"/>
      <c r="N92" s="30"/>
      <c r="O92" s="7">
        <f t="shared" si="131"/>
        <v>0</v>
      </c>
      <c r="P92" s="8"/>
      <c r="Q92" s="8"/>
      <c r="R92" s="8"/>
      <c r="S92" s="7">
        <f t="shared" si="144"/>
        <v>0</v>
      </c>
      <c r="T92" s="8"/>
      <c r="U92" s="8"/>
      <c r="V92" s="8"/>
      <c r="W92" s="7">
        <f t="shared" si="145"/>
        <v>0</v>
      </c>
      <c r="X92" s="8"/>
      <c r="Y92" s="8"/>
      <c r="Z92" s="8"/>
      <c r="AA92" s="7">
        <f t="shared" si="146"/>
        <v>0</v>
      </c>
      <c r="AB92" s="8"/>
      <c r="AC92" s="8"/>
      <c r="AD92" s="8"/>
      <c r="AE92" s="7">
        <f t="shared" si="147"/>
        <v>0</v>
      </c>
      <c r="AF92" s="8"/>
      <c r="AG92" s="8"/>
      <c r="AH92" s="8"/>
      <c r="AI92" s="7">
        <f t="shared" si="148"/>
        <v>0</v>
      </c>
      <c r="AJ92" s="8"/>
      <c r="AK92" s="8"/>
      <c r="AL92" s="8"/>
      <c r="AM92" s="7">
        <f t="shared" si="149"/>
        <v>0</v>
      </c>
      <c r="AN92" s="8"/>
      <c r="AO92" s="8"/>
      <c r="AP92" s="8"/>
      <c r="AQ92" s="7">
        <f t="shared" si="150"/>
        <v>0</v>
      </c>
      <c r="AR92" s="8"/>
      <c r="AS92" s="8"/>
      <c r="AT92" s="8"/>
      <c r="AU92" s="7">
        <f t="shared" si="151"/>
        <v>0</v>
      </c>
      <c r="AV92" s="7">
        <f t="shared" si="152"/>
        <v>0</v>
      </c>
      <c r="AW92" s="7">
        <f t="shared" si="153"/>
        <v>0</v>
      </c>
      <c r="AX92" s="7">
        <f t="shared" si="154"/>
        <v>0</v>
      </c>
      <c r="AY92" s="30"/>
    </row>
    <row r="93" spans="1:51" s="26" customFormat="1" ht="23.25" customHeight="1" x14ac:dyDescent="0.2">
      <c r="A93" s="23" t="s">
        <v>33</v>
      </c>
      <c r="B93" s="24"/>
      <c r="C93" s="40"/>
      <c r="D93" s="32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7">
        <f t="shared" ref="O93:AX93" si="155">O94+O150+O168+O176+O221+O225+O262</f>
        <v>3523098.0060000001</v>
      </c>
      <c r="P93" s="96">
        <f t="shared" si="155"/>
        <v>1205254</v>
      </c>
      <c r="Q93" s="96">
        <f t="shared" si="155"/>
        <v>1992739.74</v>
      </c>
      <c r="R93" s="96">
        <f t="shared" si="155"/>
        <v>325104.266</v>
      </c>
      <c r="S93" s="96">
        <f t="shared" si="155"/>
        <v>10470557.678999998</v>
      </c>
      <c r="T93" s="96">
        <f t="shared" si="155"/>
        <v>5467980.284</v>
      </c>
      <c r="U93" s="96">
        <f t="shared" si="155"/>
        <v>3803510.5160000003</v>
      </c>
      <c r="V93" s="96">
        <f t="shared" si="155"/>
        <v>1199066.879</v>
      </c>
      <c r="W93" s="96">
        <f t="shared" si="155"/>
        <v>7604357.5850000009</v>
      </c>
      <c r="X93" s="96">
        <f t="shared" si="155"/>
        <v>767636.41599999997</v>
      </c>
      <c r="Y93" s="96">
        <f t="shared" si="155"/>
        <v>4414552.1840000004</v>
      </c>
      <c r="Z93" s="96">
        <f t="shared" si="155"/>
        <v>2422168.9850000008</v>
      </c>
      <c r="AA93" s="96">
        <f t="shared" si="155"/>
        <v>12825874.049000001</v>
      </c>
      <c r="AB93" s="96">
        <f t="shared" si="155"/>
        <v>589000</v>
      </c>
      <c r="AC93" s="96">
        <f t="shared" si="155"/>
        <v>9475961.9000000004</v>
      </c>
      <c r="AD93" s="96">
        <f t="shared" si="155"/>
        <v>2760912.1490000007</v>
      </c>
      <c r="AE93" s="96">
        <f t="shared" si="155"/>
        <v>6385885.3399999999</v>
      </c>
      <c r="AF93" s="96">
        <f t="shared" si="155"/>
        <v>769000</v>
      </c>
      <c r="AG93" s="96">
        <f t="shared" si="155"/>
        <v>4677763.8</v>
      </c>
      <c r="AH93" s="96">
        <f t="shared" si="155"/>
        <v>939121.5399999998</v>
      </c>
      <c r="AI93" s="96">
        <f t="shared" si="155"/>
        <v>4375576.0070000002</v>
      </c>
      <c r="AJ93" s="96">
        <f t="shared" si="155"/>
        <v>769000</v>
      </c>
      <c r="AK93" s="96">
        <f t="shared" si="155"/>
        <v>3185812.6</v>
      </c>
      <c r="AL93" s="96">
        <f t="shared" si="155"/>
        <v>420763.40700000001</v>
      </c>
      <c r="AM93" s="96">
        <f t="shared" si="155"/>
        <v>3282575.807</v>
      </c>
      <c r="AN93" s="96">
        <f t="shared" si="155"/>
        <v>1016000</v>
      </c>
      <c r="AO93" s="96">
        <f t="shared" si="155"/>
        <v>1845812.6</v>
      </c>
      <c r="AP93" s="96">
        <f t="shared" si="155"/>
        <v>420763.20699999999</v>
      </c>
      <c r="AQ93" s="96">
        <f t="shared" si="155"/>
        <v>1832575.6070000001</v>
      </c>
      <c r="AR93" s="96">
        <f t="shared" si="155"/>
        <v>516000</v>
      </c>
      <c r="AS93" s="96">
        <f t="shared" si="155"/>
        <v>895812.6</v>
      </c>
      <c r="AT93" s="96">
        <f t="shared" si="155"/>
        <v>420763.00699999998</v>
      </c>
      <c r="AU93" s="96">
        <f t="shared" si="155"/>
        <v>72710780.079999998</v>
      </c>
      <c r="AV93" s="96">
        <f t="shared" si="155"/>
        <v>19262750.699999999</v>
      </c>
      <c r="AW93" s="96">
        <f t="shared" si="155"/>
        <v>44539365.939999998</v>
      </c>
      <c r="AX93" s="96">
        <f t="shared" si="155"/>
        <v>8908663.4399999976</v>
      </c>
      <c r="AY93" s="27"/>
    </row>
    <row r="94" spans="1:51" x14ac:dyDescent="0.25">
      <c r="A94" s="18">
        <v>1</v>
      </c>
      <c r="B94" s="19" t="s">
        <v>14</v>
      </c>
      <c r="C94" s="33"/>
      <c r="D94" s="33"/>
      <c r="E94" s="18"/>
      <c r="F94" s="18"/>
      <c r="G94" s="20"/>
      <c r="H94" s="20"/>
      <c r="I94" s="18"/>
      <c r="J94" s="18"/>
      <c r="K94" s="18"/>
      <c r="L94" s="18"/>
      <c r="M94" s="18"/>
      <c r="N94" s="18"/>
      <c r="O94" s="21">
        <f t="shared" ref="O94:AX94" si="156">SUM(O95:O128)</f>
        <v>343992.8</v>
      </c>
      <c r="P94" s="64">
        <f t="shared" si="156"/>
        <v>122990</v>
      </c>
      <c r="Q94" s="64">
        <f t="shared" si="156"/>
        <v>221002.80000000002</v>
      </c>
      <c r="R94" s="64">
        <f t="shared" si="156"/>
        <v>0</v>
      </c>
      <c r="S94" s="64">
        <f t="shared" si="156"/>
        <v>508011.9</v>
      </c>
      <c r="T94" s="64">
        <f t="shared" si="156"/>
        <v>209619.6</v>
      </c>
      <c r="U94" s="64">
        <f t="shared" si="156"/>
        <v>298392.3</v>
      </c>
      <c r="V94" s="64">
        <f t="shared" si="156"/>
        <v>0</v>
      </c>
      <c r="W94" s="64">
        <f t="shared" si="156"/>
        <v>402532.5</v>
      </c>
      <c r="X94" s="64">
        <f t="shared" si="156"/>
        <v>82013.400000000009</v>
      </c>
      <c r="Y94" s="64">
        <f t="shared" si="156"/>
        <v>320519.10000000003</v>
      </c>
      <c r="Z94" s="64">
        <f t="shared" si="156"/>
        <v>0</v>
      </c>
      <c r="AA94" s="64">
        <f t="shared" si="156"/>
        <v>6182000</v>
      </c>
      <c r="AB94" s="64">
        <f t="shared" si="156"/>
        <v>85000</v>
      </c>
      <c r="AC94" s="64">
        <f t="shared" si="156"/>
        <v>6097000</v>
      </c>
      <c r="AD94" s="64">
        <f t="shared" si="156"/>
        <v>0</v>
      </c>
      <c r="AE94" s="64">
        <f t="shared" si="156"/>
        <v>1028000</v>
      </c>
      <c r="AF94" s="64">
        <f t="shared" si="156"/>
        <v>82000</v>
      </c>
      <c r="AG94" s="64">
        <f t="shared" si="156"/>
        <v>946000</v>
      </c>
      <c r="AH94" s="64">
        <f t="shared" si="156"/>
        <v>0</v>
      </c>
      <c r="AI94" s="64">
        <f t="shared" si="156"/>
        <v>341000</v>
      </c>
      <c r="AJ94" s="64">
        <f t="shared" si="156"/>
        <v>82000</v>
      </c>
      <c r="AK94" s="64">
        <f t="shared" si="156"/>
        <v>259000</v>
      </c>
      <c r="AL94" s="64">
        <f t="shared" si="156"/>
        <v>0</v>
      </c>
      <c r="AM94" s="64">
        <f t="shared" si="156"/>
        <v>228000</v>
      </c>
      <c r="AN94" s="64">
        <f t="shared" si="156"/>
        <v>82000</v>
      </c>
      <c r="AO94" s="64">
        <f t="shared" si="156"/>
        <v>146000</v>
      </c>
      <c r="AP94" s="64">
        <f t="shared" si="156"/>
        <v>0</v>
      </c>
      <c r="AQ94" s="64">
        <f t="shared" si="156"/>
        <v>228000</v>
      </c>
      <c r="AR94" s="64">
        <f t="shared" si="156"/>
        <v>82000</v>
      </c>
      <c r="AS94" s="64">
        <f t="shared" si="156"/>
        <v>146000</v>
      </c>
      <c r="AT94" s="64">
        <f t="shared" si="156"/>
        <v>0</v>
      </c>
      <c r="AU94" s="64">
        <f t="shared" si="156"/>
        <v>9261537.1999999974</v>
      </c>
      <c r="AV94" s="64">
        <f t="shared" si="156"/>
        <v>827623</v>
      </c>
      <c r="AW94" s="64">
        <f t="shared" si="156"/>
        <v>8433914.1999999993</v>
      </c>
      <c r="AX94" s="64">
        <f t="shared" si="156"/>
        <v>0</v>
      </c>
      <c r="AY94" s="21"/>
    </row>
    <row r="95" spans="1:51" ht="31.5" outlineLevel="1" x14ac:dyDescent="0.25">
      <c r="A95" s="125">
        <v>1</v>
      </c>
      <c r="B95" s="6" t="s">
        <v>43</v>
      </c>
      <c r="C95" s="30"/>
      <c r="D95" s="30" t="s">
        <v>55</v>
      </c>
      <c r="E95" s="1"/>
      <c r="F95" s="1"/>
      <c r="G95" s="2"/>
      <c r="H95" s="2"/>
      <c r="I95" s="1"/>
      <c r="J95" s="1"/>
      <c r="K95" s="1"/>
      <c r="L95" s="1"/>
      <c r="M95" s="1"/>
      <c r="N95" s="1"/>
      <c r="O95" s="7">
        <f>R95+Q95+P95</f>
        <v>0</v>
      </c>
      <c r="P95" s="8"/>
      <c r="Q95" s="8"/>
      <c r="R95" s="8"/>
      <c r="S95" s="7">
        <f>SUM(T95:V95)</f>
        <v>0</v>
      </c>
      <c r="T95" s="7"/>
      <c r="U95" s="7"/>
      <c r="V95" s="7"/>
      <c r="W95" s="7">
        <f t="shared" ref="W95:W263" si="157">SUM(X95:Z95)</f>
        <v>0</v>
      </c>
      <c r="X95" s="7"/>
      <c r="Y95" s="7"/>
      <c r="Z95" s="7"/>
      <c r="AA95" s="7">
        <f t="shared" ref="AA95:AA263" si="158">SUM(AB95:AD95)</f>
        <v>0</v>
      </c>
      <c r="AB95" s="7"/>
      <c r="AC95" s="7"/>
      <c r="AD95" s="7"/>
      <c r="AE95" s="7">
        <f t="shared" ref="AE95:AE263" si="159">SUM(AF95:AH95)</f>
        <v>0</v>
      </c>
      <c r="AF95" s="7"/>
      <c r="AG95" s="7"/>
      <c r="AH95" s="7"/>
      <c r="AI95" s="7">
        <f t="shared" ref="AI95:AI263" si="160">SUM(AJ95:AL95)</f>
        <v>0</v>
      </c>
      <c r="AJ95" s="7"/>
      <c r="AK95" s="7"/>
      <c r="AL95" s="7"/>
      <c r="AM95" s="7">
        <f t="shared" ref="AM95:AM263" si="161">SUM(AN95:AP95)</f>
        <v>0</v>
      </c>
      <c r="AN95" s="7"/>
      <c r="AO95" s="7"/>
      <c r="AP95" s="7"/>
      <c r="AQ95" s="7">
        <f t="shared" ref="AQ95:AQ263" si="162">SUM(AR95:AT95)</f>
        <v>0</v>
      </c>
      <c r="AR95" s="7"/>
      <c r="AS95" s="7"/>
      <c r="AT95" s="7"/>
      <c r="AU95" s="7">
        <f t="shared" ref="AU95:AU149" si="163">SUM(AV95:AX95)</f>
        <v>0</v>
      </c>
      <c r="AV95" s="7">
        <f>P95+T95+X95+AB95+AF95+AJ95+AN95+AR95</f>
        <v>0</v>
      </c>
      <c r="AW95" s="7">
        <f t="shared" ref="AW95:AX95" si="164">Q95+U95+Y95+AC95+AG95+AK95+AO95+AS95</f>
        <v>0</v>
      </c>
      <c r="AX95" s="7">
        <f t="shared" si="164"/>
        <v>0</v>
      </c>
      <c r="AY95" s="7" t="s">
        <v>46</v>
      </c>
    </row>
    <row r="96" spans="1:51" ht="26.25" customHeight="1" outlineLevel="1" x14ac:dyDescent="0.25">
      <c r="A96" s="125">
        <v>2</v>
      </c>
      <c r="B96" s="6" t="s">
        <v>44</v>
      </c>
      <c r="C96" s="30"/>
      <c r="D96" s="44"/>
      <c r="E96" s="1"/>
      <c r="F96" s="1"/>
      <c r="G96" s="2"/>
      <c r="H96" s="2"/>
      <c r="I96" s="1"/>
      <c r="J96" s="1"/>
      <c r="K96" s="1"/>
      <c r="L96" s="1"/>
      <c r="M96" s="1"/>
      <c r="N96" s="1"/>
      <c r="O96" s="7">
        <f t="shared" ref="O96:O263" si="165">R96+Q96+P96</f>
        <v>7500</v>
      </c>
      <c r="P96" s="8"/>
      <c r="Q96" s="8">
        <v>7500</v>
      </c>
      <c r="R96" s="8"/>
      <c r="S96" s="7">
        <f t="shared" ref="S96:S263" si="166">SUM(T96:V96)</f>
        <v>0</v>
      </c>
      <c r="T96" s="8"/>
      <c r="U96" s="8"/>
      <c r="V96" s="8"/>
      <c r="W96" s="7">
        <f t="shared" si="157"/>
        <v>0</v>
      </c>
      <c r="X96" s="8"/>
      <c r="Y96" s="8"/>
      <c r="Z96" s="8"/>
      <c r="AA96" s="7">
        <f t="shared" si="158"/>
        <v>0</v>
      </c>
      <c r="AB96" s="8"/>
      <c r="AC96" s="8"/>
      <c r="AD96" s="8"/>
      <c r="AE96" s="7">
        <f t="shared" si="159"/>
        <v>0</v>
      </c>
      <c r="AF96" s="8"/>
      <c r="AG96" s="8"/>
      <c r="AH96" s="8"/>
      <c r="AI96" s="7">
        <f t="shared" si="160"/>
        <v>0</v>
      </c>
      <c r="AJ96" s="8"/>
      <c r="AK96" s="8"/>
      <c r="AL96" s="8"/>
      <c r="AM96" s="7">
        <f t="shared" si="161"/>
        <v>0</v>
      </c>
      <c r="AN96" s="8"/>
      <c r="AO96" s="8"/>
      <c r="AP96" s="8"/>
      <c r="AQ96" s="7">
        <f t="shared" si="162"/>
        <v>0</v>
      </c>
      <c r="AR96" s="8"/>
      <c r="AS96" s="8"/>
      <c r="AT96" s="8"/>
      <c r="AU96" s="7">
        <f t="shared" si="163"/>
        <v>7500</v>
      </c>
      <c r="AV96" s="7">
        <f t="shared" ref="AV96:AV129" si="167">P96+T96+X96+AB96+AF96+AJ96+AN96+AR96</f>
        <v>0</v>
      </c>
      <c r="AW96" s="7">
        <f t="shared" ref="AW96:AW129" si="168">Q96+U96+Y96+AC96+AG96+AK96+AO96+AS96</f>
        <v>7500</v>
      </c>
      <c r="AX96" s="7">
        <f t="shared" ref="AX96:AX129" si="169">R96+V96+Z96+AD96+AH96+AL96+AP96+AT96</f>
        <v>0</v>
      </c>
      <c r="AY96" s="7" t="s">
        <v>46</v>
      </c>
    </row>
    <row r="97" spans="1:51" ht="42" outlineLevel="1" x14ac:dyDescent="0.25">
      <c r="A97" s="125">
        <v>3</v>
      </c>
      <c r="B97" s="6" t="s">
        <v>45</v>
      </c>
      <c r="C97" s="30"/>
      <c r="D97" s="30" t="s">
        <v>52</v>
      </c>
      <c r="E97" s="1"/>
      <c r="F97" s="1"/>
      <c r="G97" s="2"/>
      <c r="H97" s="2"/>
      <c r="I97" s="1"/>
      <c r="J97" s="1"/>
      <c r="K97" s="1"/>
      <c r="L97" s="1"/>
      <c r="M97" s="1"/>
      <c r="N97" s="1"/>
      <c r="O97" s="7">
        <f t="shared" si="165"/>
        <v>137639</v>
      </c>
      <c r="P97" s="8"/>
      <c r="Q97" s="8">
        <v>137639</v>
      </c>
      <c r="R97" s="8"/>
      <c r="S97" s="7">
        <f t="shared" si="166"/>
        <v>137119</v>
      </c>
      <c r="T97" s="8"/>
      <c r="U97" s="8">
        <v>137119</v>
      </c>
      <c r="V97" s="8"/>
      <c r="W97" s="7">
        <f t="shared" si="157"/>
        <v>125536</v>
      </c>
      <c r="X97" s="8"/>
      <c r="Y97" s="8">
        <v>125536</v>
      </c>
      <c r="Z97" s="8"/>
      <c r="AA97" s="7">
        <f t="shared" si="158"/>
        <v>0</v>
      </c>
      <c r="AB97" s="8"/>
      <c r="AC97" s="8"/>
      <c r="AD97" s="8"/>
      <c r="AE97" s="7">
        <f t="shared" si="159"/>
        <v>0</v>
      </c>
      <c r="AF97" s="8"/>
      <c r="AG97" s="8"/>
      <c r="AH97" s="8"/>
      <c r="AI97" s="7">
        <f t="shared" si="160"/>
        <v>0</v>
      </c>
      <c r="AJ97" s="8"/>
      <c r="AK97" s="8"/>
      <c r="AL97" s="8"/>
      <c r="AM97" s="7">
        <f t="shared" si="161"/>
        <v>0</v>
      </c>
      <c r="AN97" s="8"/>
      <c r="AO97" s="8"/>
      <c r="AP97" s="8"/>
      <c r="AQ97" s="7">
        <f t="shared" si="162"/>
        <v>0</v>
      </c>
      <c r="AR97" s="8"/>
      <c r="AS97" s="8"/>
      <c r="AT97" s="8"/>
      <c r="AU97" s="7">
        <f t="shared" si="163"/>
        <v>400294</v>
      </c>
      <c r="AV97" s="7">
        <f t="shared" si="167"/>
        <v>0</v>
      </c>
      <c r="AW97" s="7">
        <f t="shared" si="168"/>
        <v>400294</v>
      </c>
      <c r="AX97" s="7">
        <f t="shared" si="169"/>
        <v>0</v>
      </c>
      <c r="AY97" s="7" t="s">
        <v>46</v>
      </c>
    </row>
    <row r="98" spans="1:51" ht="21" outlineLevel="1" x14ac:dyDescent="0.25">
      <c r="A98" s="125">
        <v>4</v>
      </c>
      <c r="B98" s="6" t="s">
        <v>47</v>
      </c>
      <c r="C98" s="30" t="s">
        <v>87</v>
      </c>
      <c r="D98" s="30" t="s">
        <v>56</v>
      </c>
      <c r="E98" s="1"/>
      <c r="F98" s="1"/>
      <c r="G98" s="2"/>
      <c r="H98" s="2"/>
      <c r="I98" s="1"/>
      <c r="J98" s="1"/>
      <c r="K98" s="1"/>
      <c r="L98" s="1"/>
      <c r="M98" s="1"/>
      <c r="N98" s="1"/>
      <c r="O98" s="7">
        <f>R98+Q98+P98</f>
        <v>106950</v>
      </c>
      <c r="P98" s="8">
        <v>106950</v>
      </c>
      <c r="Q98" s="8"/>
      <c r="R98" s="8"/>
      <c r="S98" s="7">
        <f>SUM(T98:V98)</f>
        <v>39890</v>
      </c>
      <c r="T98" s="8">
        <v>39890</v>
      </c>
      <c r="U98" s="8"/>
      <c r="V98" s="8"/>
      <c r="W98" s="7">
        <f>SUM(X98:Z98)</f>
        <v>0</v>
      </c>
      <c r="X98" s="8"/>
      <c r="Y98" s="8"/>
      <c r="Z98" s="8"/>
      <c r="AA98" s="7">
        <f>SUM(AB98:AD98)</f>
        <v>0</v>
      </c>
      <c r="AB98" s="8"/>
      <c r="AC98" s="8"/>
      <c r="AD98" s="8"/>
      <c r="AE98" s="7">
        <f>SUM(AF98:AH98)</f>
        <v>0</v>
      </c>
      <c r="AF98" s="8"/>
      <c r="AG98" s="8"/>
      <c r="AH98" s="8"/>
      <c r="AI98" s="7">
        <f>SUM(AJ98:AL98)</f>
        <v>0</v>
      </c>
      <c r="AJ98" s="8"/>
      <c r="AK98" s="8"/>
      <c r="AL98" s="8"/>
      <c r="AM98" s="7">
        <f>SUM(AN98:AP98)</f>
        <v>0</v>
      </c>
      <c r="AN98" s="8"/>
      <c r="AO98" s="8"/>
      <c r="AP98" s="8"/>
      <c r="AQ98" s="7">
        <f>SUM(AR98:AT98)</f>
        <v>0</v>
      </c>
      <c r="AR98" s="8"/>
      <c r="AS98" s="8"/>
      <c r="AT98" s="8"/>
      <c r="AU98" s="7">
        <f>SUM(AV98:AX98)</f>
        <v>146840</v>
      </c>
      <c r="AV98" s="7">
        <f>P98+T98+X98+AB98+AF98+AJ98+AN98+AR98</f>
        <v>146840</v>
      </c>
      <c r="AW98" s="7">
        <f>Q98+U98+Y98+AC98+AG98+AK98+AO98+AS98</f>
        <v>0</v>
      </c>
      <c r="AX98" s="7">
        <f>R98+V98+Z98+AD98+AH98+AL98+AP98+AT98</f>
        <v>0</v>
      </c>
      <c r="AY98" s="7" t="s">
        <v>46</v>
      </c>
    </row>
    <row r="99" spans="1:51" ht="21" outlineLevel="1" x14ac:dyDescent="0.25">
      <c r="A99" s="125">
        <v>5</v>
      </c>
      <c r="B99" s="6" t="s">
        <v>57</v>
      </c>
      <c r="C99" s="30" t="s">
        <v>87</v>
      </c>
      <c r="D99" s="30" t="s">
        <v>53</v>
      </c>
      <c r="E99" s="1"/>
      <c r="F99" s="1"/>
      <c r="G99" s="2"/>
      <c r="H99" s="2"/>
      <c r="I99" s="1"/>
      <c r="J99" s="1"/>
      <c r="K99" s="1"/>
      <c r="L99" s="1"/>
      <c r="M99" s="1"/>
      <c r="N99" s="1"/>
      <c r="O99" s="7">
        <f t="shared" ref="O99:O128" si="170">SUM(P99:R99)</f>
        <v>0</v>
      </c>
      <c r="P99" s="8"/>
      <c r="Q99" s="8"/>
      <c r="R99" s="8"/>
      <c r="S99" s="7">
        <f t="shared" si="166"/>
        <v>60035</v>
      </c>
      <c r="T99" s="8">
        <v>60035</v>
      </c>
      <c r="U99" s="8"/>
      <c r="V99" s="8"/>
      <c r="W99" s="7">
        <f t="shared" si="157"/>
        <v>0</v>
      </c>
      <c r="X99" s="8"/>
      <c r="Y99" s="8"/>
      <c r="Z99" s="8"/>
      <c r="AA99" s="7">
        <f t="shared" si="158"/>
        <v>0</v>
      </c>
      <c r="AB99" s="8"/>
      <c r="AC99" s="8"/>
      <c r="AD99" s="8"/>
      <c r="AE99" s="7">
        <f t="shared" si="159"/>
        <v>0</v>
      </c>
      <c r="AF99" s="8"/>
      <c r="AG99" s="8"/>
      <c r="AH99" s="8"/>
      <c r="AI99" s="7">
        <f t="shared" si="160"/>
        <v>0</v>
      </c>
      <c r="AJ99" s="8"/>
      <c r="AK99" s="8"/>
      <c r="AL99" s="8"/>
      <c r="AM99" s="7">
        <f t="shared" si="161"/>
        <v>0</v>
      </c>
      <c r="AN99" s="8"/>
      <c r="AO99" s="8"/>
      <c r="AP99" s="8"/>
      <c r="AQ99" s="7">
        <f t="shared" si="162"/>
        <v>0</v>
      </c>
      <c r="AR99" s="8"/>
      <c r="AS99" s="8"/>
      <c r="AT99" s="8"/>
      <c r="AU99" s="7">
        <f t="shared" si="163"/>
        <v>60035</v>
      </c>
      <c r="AV99" s="7">
        <f t="shared" si="167"/>
        <v>60035</v>
      </c>
      <c r="AW99" s="7">
        <f t="shared" si="168"/>
        <v>0</v>
      </c>
      <c r="AX99" s="7">
        <f t="shared" si="169"/>
        <v>0</v>
      </c>
      <c r="AY99" s="7" t="s">
        <v>46</v>
      </c>
    </row>
    <row r="100" spans="1:51" ht="21" outlineLevel="1" x14ac:dyDescent="0.25">
      <c r="A100" s="125">
        <v>6</v>
      </c>
      <c r="B100" s="6" t="s">
        <v>58</v>
      </c>
      <c r="C100" s="30" t="s">
        <v>87</v>
      </c>
      <c r="D100" s="30" t="s">
        <v>54</v>
      </c>
      <c r="E100" s="1"/>
      <c r="F100" s="1"/>
      <c r="G100" s="2"/>
      <c r="H100" s="2"/>
      <c r="I100" s="1"/>
      <c r="J100" s="1"/>
      <c r="K100" s="1"/>
      <c r="L100" s="1"/>
      <c r="M100" s="1"/>
      <c r="N100" s="1"/>
      <c r="O100" s="7">
        <f t="shared" si="170"/>
        <v>0</v>
      </c>
      <c r="P100" s="8"/>
      <c r="Q100" s="8"/>
      <c r="R100" s="8"/>
      <c r="S100" s="7">
        <f t="shared" si="166"/>
        <v>51935</v>
      </c>
      <c r="T100" s="8">
        <v>51935</v>
      </c>
      <c r="U100" s="8"/>
      <c r="V100" s="8"/>
      <c r="W100" s="7">
        <f t="shared" si="157"/>
        <v>0</v>
      </c>
      <c r="X100" s="8"/>
      <c r="Y100" s="8"/>
      <c r="Z100" s="8"/>
      <c r="AA100" s="7">
        <f t="shared" si="158"/>
        <v>0</v>
      </c>
      <c r="AB100" s="8"/>
      <c r="AC100" s="8"/>
      <c r="AD100" s="8"/>
      <c r="AE100" s="7">
        <f t="shared" si="159"/>
        <v>0</v>
      </c>
      <c r="AF100" s="8"/>
      <c r="AG100" s="8"/>
      <c r="AH100" s="8"/>
      <c r="AI100" s="7">
        <f t="shared" si="160"/>
        <v>0</v>
      </c>
      <c r="AJ100" s="8"/>
      <c r="AK100" s="8"/>
      <c r="AL100" s="8"/>
      <c r="AM100" s="7">
        <f t="shared" si="161"/>
        <v>0</v>
      </c>
      <c r="AN100" s="8"/>
      <c r="AO100" s="8"/>
      <c r="AP100" s="8"/>
      <c r="AQ100" s="7">
        <f t="shared" si="162"/>
        <v>0</v>
      </c>
      <c r="AR100" s="8"/>
      <c r="AS100" s="8"/>
      <c r="AT100" s="8"/>
      <c r="AU100" s="7">
        <f t="shared" si="163"/>
        <v>51935</v>
      </c>
      <c r="AV100" s="7">
        <f t="shared" si="167"/>
        <v>51935</v>
      </c>
      <c r="AW100" s="7">
        <f t="shared" si="168"/>
        <v>0</v>
      </c>
      <c r="AX100" s="7">
        <f t="shared" si="169"/>
        <v>0</v>
      </c>
      <c r="AY100" s="7" t="s">
        <v>46</v>
      </c>
    </row>
    <row r="101" spans="1:51" ht="52.5" outlineLevel="1" x14ac:dyDescent="0.25">
      <c r="A101" s="125">
        <v>7</v>
      </c>
      <c r="B101" s="6" t="s">
        <v>101</v>
      </c>
      <c r="C101" s="30" t="s">
        <v>100</v>
      </c>
      <c r="D101" s="30" t="s">
        <v>56</v>
      </c>
      <c r="E101" s="1"/>
      <c r="F101" s="1"/>
      <c r="G101" s="2"/>
      <c r="H101" s="2"/>
      <c r="I101" s="1"/>
      <c r="J101" s="1"/>
      <c r="K101" s="1"/>
      <c r="L101" s="1"/>
      <c r="M101" s="1"/>
      <c r="N101" s="1"/>
      <c r="O101" s="7">
        <f t="shared" si="170"/>
        <v>0</v>
      </c>
      <c r="P101" s="8"/>
      <c r="Q101" s="8"/>
      <c r="R101" s="8"/>
      <c r="S101" s="7">
        <f t="shared" si="166"/>
        <v>101000</v>
      </c>
      <c r="T101" s="8">
        <v>50000</v>
      </c>
      <c r="U101" s="8">
        <v>51000</v>
      </c>
      <c r="V101" s="8"/>
      <c r="W101" s="7">
        <f t="shared" ref="W101:W122" si="171">SUM(X101:Z101)</f>
        <v>124000</v>
      </c>
      <c r="X101" s="8">
        <v>54000</v>
      </c>
      <c r="Y101" s="8">
        <v>70000</v>
      </c>
      <c r="Z101" s="8"/>
      <c r="AA101" s="7">
        <f t="shared" ref="AA101:AA122" si="172">SUM(AB101:AD101)</f>
        <v>155000</v>
      </c>
      <c r="AB101" s="8">
        <v>85000</v>
      </c>
      <c r="AC101" s="8">
        <v>70000</v>
      </c>
      <c r="AD101" s="8"/>
      <c r="AE101" s="7">
        <f t="shared" ref="AE101:AE122" si="173">SUM(AF101:AH101)</f>
        <v>152000</v>
      </c>
      <c r="AF101" s="8">
        <v>82000</v>
      </c>
      <c r="AG101" s="8">
        <v>70000</v>
      </c>
      <c r="AH101" s="8"/>
      <c r="AI101" s="7">
        <f t="shared" ref="AI101:AI122" si="174">SUM(AJ101:AL101)</f>
        <v>152000</v>
      </c>
      <c r="AJ101" s="8">
        <v>82000</v>
      </c>
      <c r="AK101" s="8">
        <v>70000</v>
      </c>
      <c r="AL101" s="8"/>
      <c r="AM101" s="7">
        <f t="shared" ref="AM101:AM122" si="175">SUM(AN101:AP101)</f>
        <v>152000</v>
      </c>
      <c r="AN101" s="8">
        <v>82000</v>
      </c>
      <c r="AO101" s="8">
        <v>70000</v>
      </c>
      <c r="AP101" s="8"/>
      <c r="AQ101" s="7">
        <f t="shared" ref="AQ101:AQ122" si="176">SUM(AR101:AT101)</f>
        <v>152000</v>
      </c>
      <c r="AR101" s="8">
        <v>82000</v>
      </c>
      <c r="AS101" s="8">
        <v>70000</v>
      </c>
      <c r="AT101" s="8"/>
      <c r="AU101" s="7">
        <f t="shared" ref="AU101:AU125" si="177">SUM(AV101:AX101)</f>
        <v>988000</v>
      </c>
      <c r="AV101" s="7">
        <f t="shared" si="167"/>
        <v>517000</v>
      </c>
      <c r="AW101" s="7">
        <f t="shared" si="168"/>
        <v>471000</v>
      </c>
      <c r="AX101" s="7">
        <f t="shared" si="169"/>
        <v>0</v>
      </c>
      <c r="AY101" s="7"/>
    </row>
    <row r="102" spans="1:51" s="88" customFormat="1" ht="42.75" customHeight="1" outlineLevel="1" x14ac:dyDescent="0.25">
      <c r="A102" s="125">
        <v>8</v>
      </c>
      <c r="B102" s="76" t="s">
        <v>389</v>
      </c>
      <c r="C102" s="100" t="s">
        <v>13</v>
      </c>
      <c r="D102" s="100" t="s">
        <v>74</v>
      </c>
      <c r="E102" s="100" t="s">
        <v>390</v>
      </c>
      <c r="F102" s="100">
        <v>1</v>
      </c>
      <c r="G102" s="76"/>
      <c r="H102" s="76"/>
      <c r="I102" s="100"/>
      <c r="J102" s="100"/>
      <c r="K102" s="100"/>
      <c r="L102" s="100"/>
      <c r="M102" s="100"/>
      <c r="N102" s="100">
        <v>1</v>
      </c>
      <c r="O102" s="92">
        <f t="shared" si="170"/>
        <v>0</v>
      </c>
      <c r="P102" s="93"/>
      <c r="Q102" s="93"/>
      <c r="R102" s="93"/>
      <c r="S102" s="92">
        <f t="shared" si="166"/>
        <v>0</v>
      </c>
      <c r="T102" s="93"/>
      <c r="U102" s="93"/>
      <c r="V102" s="93"/>
      <c r="W102" s="92">
        <f t="shared" si="171"/>
        <v>0</v>
      </c>
      <c r="X102" s="93"/>
      <c r="Y102" s="93"/>
      <c r="Z102" s="93"/>
      <c r="AA102" s="92">
        <f t="shared" si="172"/>
        <v>0</v>
      </c>
      <c r="AB102" s="93"/>
      <c r="AC102" s="93"/>
      <c r="AD102" s="93"/>
      <c r="AE102" s="92">
        <f t="shared" si="173"/>
        <v>0</v>
      </c>
      <c r="AF102" s="93"/>
      <c r="AG102" s="93"/>
      <c r="AH102" s="93"/>
      <c r="AI102" s="92">
        <f t="shared" si="174"/>
        <v>0</v>
      </c>
      <c r="AJ102" s="93"/>
      <c r="AK102" s="93"/>
      <c r="AL102" s="93"/>
      <c r="AM102" s="92">
        <f t="shared" si="175"/>
        <v>0</v>
      </c>
      <c r="AN102" s="93"/>
      <c r="AO102" s="93"/>
      <c r="AP102" s="93"/>
      <c r="AQ102" s="92">
        <f t="shared" si="176"/>
        <v>38000</v>
      </c>
      <c r="AR102" s="93"/>
      <c r="AS102" s="93">
        <v>38000</v>
      </c>
      <c r="AT102" s="93"/>
      <c r="AU102" s="92">
        <f t="shared" si="177"/>
        <v>38000</v>
      </c>
      <c r="AV102" s="92">
        <f t="shared" si="167"/>
        <v>0</v>
      </c>
      <c r="AW102" s="92">
        <f t="shared" si="168"/>
        <v>38000</v>
      </c>
      <c r="AX102" s="92">
        <f t="shared" si="169"/>
        <v>0</v>
      </c>
      <c r="AY102" s="92" t="s">
        <v>46</v>
      </c>
    </row>
    <row r="103" spans="1:51" s="88" customFormat="1" ht="31.5" outlineLevel="1" x14ac:dyDescent="0.25">
      <c r="A103" s="125">
        <v>9</v>
      </c>
      <c r="B103" s="76" t="s">
        <v>391</v>
      </c>
      <c r="C103" s="100" t="s">
        <v>13</v>
      </c>
      <c r="D103" s="100" t="s">
        <v>223</v>
      </c>
      <c r="E103" s="100" t="s">
        <v>390</v>
      </c>
      <c r="F103" s="100">
        <v>1</v>
      </c>
      <c r="G103" s="76"/>
      <c r="H103" s="76"/>
      <c r="I103" s="100"/>
      <c r="J103" s="100"/>
      <c r="K103" s="100"/>
      <c r="L103" s="100">
        <v>1</v>
      </c>
      <c r="M103" s="100"/>
      <c r="N103" s="100"/>
      <c r="O103" s="92">
        <f t="shared" si="170"/>
        <v>0</v>
      </c>
      <c r="P103" s="93"/>
      <c r="Q103" s="93"/>
      <c r="R103" s="93"/>
      <c r="S103" s="92">
        <f t="shared" si="166"/>
        <v>0</v>
      </c>
      <c r="T103" s="93"/>
      <c r="U103" s="93"/>
      <c r="V103" s="93"/>
      <c r="W103" s="92">
        <f t="shared" si="171"/>
        <v>0</v>
      </c>
      <c r="X103" s="93"/>
      <c r="Y103" s="93"/>
      <c r="Z103" s="93"/>
      <c r="AA103" s="92">
        <f t="shared" si="172"/>
        <v>0</v>
      </c>
      <c r="AB103" s="93"/>
      <c r="AC103" s="93"/>
      <c r="AD103" s="93"/>
      <c r="AE103" s="92">
        <f t="shared" si="173"/>
        <v>0</v>
      </c>
      <c r="AF103" s="93"/>
      <c r="AG103" s="93"/>
      <c r="AH103" s="93"/>
      <c r="AI103" s="92">
        <f t="shared" si="174"/>
        <v>38000</v>
      </c>
      <c r="AJ103" s="93"/>
      <c r="AK103" s="93">
        <v>38000</v>
      </c>
      <c r="AL103" s="93"/>
      <c r="AM103" s="92">
        <f t="shared" si="175"/>
        <v>0</v>
      </c>
      <c r="AN103" s="93"/>
      <c r="AO103" s="93"/>
      <c r="AP103" s="93"/>
      <c r="AQ103" s="92">
        <f t="shared" si="176"/>
        <v>0</v>
      </c>
      <c r="AR103" s="93"/>
      <c r="AS103" s="93"/>
      <c r="AT103" s="93"/>
      <c r="AU103" s="92">
        <f t="shared" si="177"/>
        <v>38000</v>
      </c>
      <c r="AV103" s="92">
        <f t="shared" si="167"/>
        <v>0</v>
      </c>
      <c r="AW103" s="92">
        <f t="shared" si="168"/>
        <v>38000</v>
      </c>
      <c r="AX103" s="92">
        <f t="shared" si="169"/>
        <v>0</v>
      </c>
      <c r="AY103" s="92" t="s">
        <v>46</v>
      </c>
    </row>
    <row r="104" spans="1:51" s="88" customFormat="1" ht="31.5" outlineLevel="1" x14ac:dyDescent="0.25">
      <c r="A104" s="125">
        <v>10</v>
      </c>
      <c r="B104" s="76" t="s">
        <v>392</v>
      </c>
      <c r="C104" s="100" t="s">
        <v>13</v>
      </c>
      <c r="D104" s="100" t="s">
        <v>393</v>
      </c>
      <c r="E104" s="100" t="s">
        <v>390</v>
      </c>
      <c r="F104" s="100">
        <v>1</v>
      </c>
      <c r="G104" s="76"/>
      <c r="H104" s="76"/>
      <c r="I104" s="100"/>
      <c r="J104" s="100">
        <v>1</v>
      </c>
      <c r="K104" s="100"/>
      <c r="L104" s="100"/>
      <c r="M104" s="100"/>
      <c r="N104" s="100"/>
      <c r="O104" s="92">
        <f t="shared" si="170"/>
        <v>0</v>
      </c>
      <c r="P104" s="93"/>
      <c r="Q104" s="93"/>
      <c r="R104" s="93"/>
      <c r="S104" s="92">
        <f t="shared" si="166"/>
        <v>0</v>
      </c>
      <c r="T104" s="93"/>
      <c r="U104" s="93"/>
      <c r="V104" s="93"/>
      <c r="W104" s="92">
        <f t="shared" si="171"/>
        <v>38000</v>
      </c>
      <c r="X104" s="93"/>
      <c r="Y104" s="93">
        <v>38000</v>
      </c>
      <c r="Z104" s="93"/>
      <c r="AA104" s="92">
        <f t="shared" si="172"/>
        <v>0</v>
      </c>
      <c r="AB104" s="93"/>
      <c r="AC104" s="93"/>
      <c r="AD104" s="93"/>
      <c r="AE104" s="92">
        <f t="shared" si="173"/>
        <v>0</v>
      </c>
      <c r="AF104" s="93"/>
      <c r="AG104" s="93"/>
      <c r="AH104" s="93"/>
      <c r="AI104" s="92">
        <f t="shared" si="174"/>
        <v>0</v>
      </c>
      <c r="AJ104" s="93"/>
      <c r="AK104" s="93"/>
      <c r="AL104" s="93"/>
      <c r="AM104" s="92">
        <f t="shared" si="175"/>
        <v>0</v>
      </c>
      <c r="AN104" s="93"/>
      <c r="AO104" s="93"/>
      <c r="AP104" s="93"/>
      <c r="AQ104" s="92">
        <f t="shared" si="176"/>
        <v>0</v>
      </c>
      <c r="AR104" s="93"/>
      <c r="AS104" s="93"/>
      <c r="AT104" s="93"/>
      <c r="AU104" s="92">
        <f t="shared" si="177"/>
        <v>38000</v>
      </c>
      <c r="AV104" s="92">
        <f t="shared" si="167"/>
        <v>0</v>
      </c>
      <c r="AW104" s="92">
        <f t="shared" si="168"/>
        <v>38000</v>
      </c>
      <c r="AX104" s="92">
        <f t="shared" si="169"/>
        <v>0</v>
      </c>
      <c r="AY104" s="92" t="s">
        <v>46</v>
      </c>
    </row>
    <row r="105" spans="1:51" s="88" customFormat="1" ht="31.5" outlineLevel="1" x14ac:dyDescent="0.25">
      <c r="A105" s="125">
        <v>11</v>
      </c>
      <c r="B105" s="76" t="s">
        <v>394</v>
      </c>
      <c r="C105" s="100" t="s">
        <v>13</v>
      </c>
      <c r="D105" s="100" t="s">
        <v>235</v>
      </c>
      <c r="E105" s="100" t="s">
        <v>390</v>
      </c>
      <c r="F105" s="100">
        <v>1</v>
      </c>
      <c r="G105" s="76"/>
      <c r="H105" s="76"/>
      <c r="I105" s="100"/>
      <c r="J105" s="100"/>
      <c r="K105" s="100">
        <v>1</v>
      </c>
      <c r="L105" s="100"/>
      <c r="M105" s="100"/>
      <c r="N105" s="100"/>
      <c r="O105" s="92">
        <f t="shared" si="170"/>
        <v>0</v>
      </c>
      <c r="P105" s="93"/>
      <c r="Q105" s="93"/>
      <c r="R105" s="93"/>
      <c r="S105" s="92">
        <f t="shared" si="166"/>
        <v>0</v>
      </c>
      <c r="T105" s="93"/>
      <c r="U105" s="93"/>
      <c r="V105" s="93"/>
      <c r="W105" s="92">
        <f t="shared" si="171"/>
        <v>0</v>
      </c>
      <c r="X105" s="93"/>
      <c r="Y105" s="93"/>
      <c r="Z105" s="93"/>
      <c r="AA105" s="92">
        <f t="shared" si="172"/>
        <v>0</v>
      </c>
      <c r="AB105" s="93"/>
      <c r="AC105" s="93"/>
      <c r="AD105" s="93"/>
      <c r="AE105" s="92">
        <f t="shared" si="173"/>
        <v>38000</v>
      </c>
      <c r="AF105" s="93"/>
      <c r="AG105" s="93">
        <v>38000</v>
      </c>
      <c r="AH105" s="93"/>
      <c r="AI105" s="92">
        <f t="shared" si="174"/>
        <v>0</v>
      </c>
      <c r="AJ105" s="93"/>
      <c r="AK105" s="93"/>
      <c r="AL105" s="93"/>
      <c r="AM105" s="92">
        <f t="shared" si="175"/>
        <v>0</v>
      </c>
      <c r="AN105" s="93"/>
      <c r="AO105" s="93"/>
      <c r="AP105" s="93"/>
      <c r="AQ105" s="92">
        <f t="shared" si="176"/>
        <v>0</v>
      </c>
      <c r="AR105" s="93"/>
      <c r="AS105" s="93"/>
      <c r="AT105" s="93"/>
      <c r="AU105" s="92">
        <f t="shared" si="177"/>
        <v>38000</v>
      </c>
      <c r="AV105" s="92">
        <f t="shared" si="167"/>
        <v>0</v>
      </c>
      <c r="AW105" s="92">
        <f t="shared" si="168"/>
        <v>38000</v>
      </c>
      <c r="AX105" s="92">
        <f t="shared" si="169"/>
        <v>0</v>
      </c>
      <c r="AY105" s="92" t="s">
        <v>46</v>
      </c>
    </row>
    <row r="106" spans="1:51" s="88" customFormat="1" ht="31.5" outlineLevel="1" x14ac:dyDescent="0.25">
      <c r="A106" s="125">
        <v>12</v>
      </c>
      <c r="B106" s="76" t="s">
        <v>395</v>
      </c>
      <c r="C106" s="100" t="s">
        <v>13</v>
      </c>
      <c r="D106" s="100" t="s">
        <v>396</v>
      </c>
      <c r="E106" s="100" t="s">
        <v>390</v>
      </c>
      <c r="F106" s="100">
        <v>1</v>
      </c>
      <c r="G106" s="76"/>
      <c r="H106" s="76"/>
      <c r="I106" s="100"/>
      <c r="J106" s="100"/>
      <c r="K106" s="100"/>
      <c r="L106" s="100">
        <v>1</v>
      </c>
      <c r="M106" s="100"/>
      <c r="N106" s="100"/>
      <c r="O106" s="92">
        <f t="shared" si="170"/>
        <v>0</v>
      </c>
      <c r="P106" s="93"/>
      <c r="Q106" s="93"/>
      <c r="R106" s="93"/>
      <c r="S106" s="92">
        <f t="shared" si="166"/>
        <v>0</v>
      </c>
      <c r="T106" s="93"/>
      <c r="U106" s="93"/>
      <c r="V106" s="93"/>
      <c r="W106" s="92">
        <f t="shared" si="171"/>
        <v>0</v>
      </c>
      <c r="X106" s="93"/>
      <c r="Y106" s="93"/>
      <c r="Z106" s="93"/>
      <c r="AA106" s="92">
        <f t="shared" si="172"/>
        <v>0</v>
      </c>
      <c r="AB106" s="93"/>
      <c r="AC106" s="93"/>
      <c r="AD106" s="93"/>
      <c r="AE106" s="92">
        <f t="shared" si="173"/>
        <v>0</v>
      </c>
      <c r="AF106" s="93"/>
      <c r="AG106" s="93"/>
      <c r="AH106" s="93"/>
      <c r="AI106" s="92">
        <f t="shared" si="174"/>
        <v>38000</v>
      </c>
      <c r="AJ106" s="93"/>
      <c r="AK106" s="93">
        <v>38000</v>
      </c>
      <c r="AL106" s="93"/>
      <c r="AM106" s="92">
        <f t="shared" si="175"/>
        <v>0</v>
      </c>
      <c r="AN106" s="93"/>
      <c r="AO106" s="93"/>
      <c r="AP106" s="93"/>
      <c r="AQ106" s="92">
        <f t="shared" si="176"/>
        <v>0</v>
      </c>
      <c r="AR106" s="93"/>
      <c r="AS106" s="93"/>
      <c r="AT106" s="93"/>
      <c r="AU106" s="92">
        <f t="shared" si="177"/>
        <v>38000</v>
      </c>
      <c r="AV106" s="92">
        <f t="shared" si="167"/>
        <v>0</v>
      </c>
      <c r="AW106" s="92">
        <f t="shared" si="168"/>
        <v>38000</v>
      </c>
      <c r="AX106" s="92">
        <f t="shared" si="169"/>
        <v>0</v>
      </c>
      <c r="AY106" s="92" t="s">
        <v>46</v>
      </c>
    </row>
    <row r="107" spans="1:51" s="88" customFormat="1" ht="31.5" outlineLevel="1" x14ac:dyDescent="0.25">
      <c r="A107" s="125">
        <v>13</v>
      </c>
      <c r="B107" s="76" t="s">
        <v>397</v>
      </c>
      <c r="C107" s="100" t="s">
        <v>13</v>
      </c>
      <c r="D107" s="100" t="s">
        <v>347</v>
      </c>
      <c r="E107" s="100" t="s">
        <v>390</v>
      </c>
      <c r="F107" s="100">
        <v>1</v>
      </c>
      <c r="G107" s="76"/>
      <c r="H107" s="76"/>
      <c r="I107" s="100"/>
      <c r="J107" s="100"/>
      <c r="K107" s="100"/>
      <c r="L107" s="100">
        <v>1</v>
      </c>
      <c r="M107" s="100"/>
      <c r="N107" s="100"/>
      <c r="O107" s="92">
        <f t="shared" si="170"/>
        <v>0</v>
      </c>
      <c r="P107" s="93"/>
      <c r="Q107" s="93"/>
      <c r="R107" s="93"/>
      <c r="S107" s="92">
        <f t="shared" si="166"/>
        <v>0</v>
      </c>
      <c r="T107" s="93"/>
      <c r="U107" s="93"/>
      <c r="V107" s="93"/>
      <c r="W107" s="92">
        <f t="shared" si="171"/>
        <v>0</v>
      </c>
      <c r="X107" s="93"/>
      <c r="Y107" s="93"/>
      <c r="Z107" s="93"/>
      <c r="AA107" s="92">
        <f t="shared" si="172"/>
        <v>0</v>
      </c>
      <c r="AB107" s="93"/>
      <c r="AC107" s="93"/>
      <c r="AD107" s="93"/>
      <c r="AE107" s="92">
        <f t="shared" si="173"/>
        <v>0</v>
      </c>
      <c r="AF107" s="93"/>
      <c r="AG107" s="93"/>
      <c r="AH107" s="93"/>
      <c r="AI107" s="92">
        <f t="shared" si="174"/>
        <v>38000</v>
      </c>
      <c r="AJ107" s="93"/>
      <c r="AK107" s="93">
        <v>38000</v>
      </c>
      <c r="AL107" s="93"/>
      <c r="AM107" s="92">
        <f t="shared" si="175"/>
        <v>0</v>
      </c>
      <c r="AN107" s="93"/>
      <c r="AO107" s="93"/>
      <c r="AP107" s="93"/>
      <c r="AQ107" s="92">
        <f t="shared" si="176"/>
        <v>0</v>
      </c>
      <c r="AR107" s="93"/>
      <c r="AS107" s="93"/>
      <c r="AT107" s="93"/>
      <c r="AU107" s="92">
        <f t="shared" si="177"/>
        <v>38000</v>
      </c>
      <c r="AV107" s="92">
        <f t="shared" si="167"/>
        <v>0</v>
      </c>
      <c r="AW107" s="92">
        <f t="shared" si="168"/>
        <v>38000</v>
      </c>
      <c r="AX107" s="92">
        <f t="shared" si="169"/>
        <v>0</v>
      </c>
      <c r="AY107" s="92" t="s">
        <v>46</v>
      </c>
    </row>
    <row r="108" spans="1:51" s="88" customFormat="1" ht="31.5" outlineLevel="1" x14ac:dyDescent="0.25">
      <c r="A108" s="125">
        <v>14</v>
      </c>
      <c r="B108" s="76" t="s">
        <v>398</v>
      </c>
      <c r="C108" s="100" t="s">
        <v>13</v>
      </c>
      <c r="D108" s="100" t="s">
        <v>250</v>
      </c>
      <c r="E108" s="100" t="s">
        <v>390</v>
      </c>
      <c r="F108" s="100">
        <v>1</v>
      </c>
      <c r="G108" s="76"/>
      <c r="H108" s="76"/>
      <c r="I108" s="100"/>
      <c r="J108" s="100">
        <v>1</v>
      </c>
      <c r="K108" s="100"/>
      <c r="L108" s="100"/>
      <c r="M108" s="100"/>
      <c r="N108" s="100"/>
      <c r="O108" s="92">
        <f t="shared" si="170"/>
        <v>0</v>
      </c>
      <c r="P108" s="93"/>
      <c r="Q108" s="93"/>
      <c r="R108" s="93"/>
      <c r="S108" s="92">
        <f t="shared" si="166"/>
        <v>0</v>
      </c>
      <c r="T108" s="93"/>
      <c r="U108" s="93"/>
      <c r="V108" s="93"/>
      <c r="W108" s="92">
        <f t="shared" si="171"/>
        <v>0</v>
      </c>
      <c r="X108" s="93"/>
      <c r="Y108" s="93"/>
      <c r="Z108" s="93"/>
      <c r="AA108" s="92">
        <f t="shared" si="172"/>
        <v>38000</v>
      </c>
      <c r="AB108" s="93"/>
      <c r="AC108" s="93">
        <v>38000</v>
      </c>
      <c r="AD108" s="93"/>
      <c r="AE108" s="92">
        <f t="shared" si="173"/>
        <v>0</v>
      </c>
      <c r="AF108" s="93"/>
      <c r="AG108" s="93"/>
      <c r="AH108" s="93"/>
      <c r="AI108" s="92">
        <f t="shared" si="174"/>
        <v>0</v>
      </c>
      <c r="AJ108" s="93"/>
      <c r="AK108" s="93"/>
      <c r="AL108" s="93"/>
      <c r="AM108" s="92">
        <f t="shared" si="175"/>
        <v>0</v>
      </c>
      <c r="AN108" s="93"/>
      <c r="AO108" s="93"/>
      <c r="AP108" s="93"/>
      <c r="AQ108" s="92">
        <f t="shared" si="176"/>
        <v>0</v>
      </c>
      <c r="AR108" s="93"/>
      <c r="AS108" s="93"/>
      <c r="AT108" s="93"/>
      <c r="AU108" s="92">
        <f t="shared" si="177"/>
        <v>38000</v>
      </c>
      <c r="AV108" s="92">
        <f t="shared" si="167"/>
        <v>0</v>
      </c>
      <c r="AW108" s="92">
        <f t="shared" si="168"/>
        <v>38000</v>
      </c>
      <c r="AX108" s="92">
        <f t="shared" si="169"/>
        <v>0</v>
      </c>
      <c r="AY108" s="92" t="s">
        <v>46</v>
      </c>
    </row>
    <row r="109" spans="1:51" s="88" customFormat="1" ht="31.5" outlineLevel="1" x14ac:dyDescent="0.25">
      <c r="A109" s="125">
        <v>15</v>
      </c>
      <c r="B109" s="76" t="s">
        <v>399</v>
      </c>
      <c r="C109" s="100" t="s">
        <v>13</v>
      </c>
      <c r="D109" s="100" t="s">
        <v>287</v>
      </c>
      <c r="E109" s="100" t="s">
        <v>390</v>
      </c>
      <c r="F109" s="100">
        <v>1</v>
      </c>
      <c r="G109" s="76"/>
      <c r="H109" s="76"/>
      <c r="I109" s="100"/>
      <c r="J109" s="100"/>
      <c r="K109" s="100"/>
      <c r="L109" s="100"/>
      <c r="M109" s="100"/>
      <c r="N109" s="100">
        <v>1</v>
      </c>
      <c r="O109" s="92">
        <f t="shared" si="170"/>
        <v>0</v>
      </c>
      <c r="P109" s="93"/>
      <c r="Q109" s="93"/>
      <c r="R109" s="93"/>
      <c r="S109" s="92">
        <f t="shared" si="166"/>
        <v>0</v>
      </c>
      <c r="T109" s="93"/>
      <c r="U109" s="93"/>
      <c r="V109" s="93"/>
      <c r="W109" s="92">
        <f t="shared" si="171"/>
        <v>0</v>
      </c>
      <c r="X109" s="93"/>
      <c r="Y109" s="93"/>
      <c r="Z109" s="93"/>
      <c r="AA109" s="92">
        <f t="shared" si="172"/>
        <v>0</v>
      </c>
      <c r="AB109" s="93"/>
      <c r="AC109" s="93"/>
      <c r="AD109" s="93"/>
      <c r="AE109" s="92">
        <f t="shared" si="173"/>
        <v>0</v>
      </c>
      <c r="AF109" s="93"/>
      <c r="AG109" s="93"/>
      <c r="AH109" s="93"/>
      <c r="AI109" s="92">
        <f t="shared" si="174"/>
        <v>0</v>
      </c>
      <c r="AJ109" s="93"/>
      <c r="AK109" s="93"/>
      <c r="AL109" s="93"/>
      <c r="AM109" s="92">
        <f t="shared" si="175"/>
        <v>0</v>
      </c>
      <c r="AN109" s="93"/>
      <c r="AO109" s="93"/>
      <c r="AP109" s="93"/>
      <c r="AQ109" s="92">
        <f t="shared" si="176"/>
        <v>38000</v>
      </c>
      <c r="AR109" s="93"/>
      <c r="AS109" s="93">
        <v>38000</v>
      </c>
      <c r="AT109" s="93"/>
      <c r="AU109" s="92">
        <f t="shared" si="177"/>
        <v>38000</v>
      </c>
      <c r="AV109" s="92">
        <f t="shared" si="167"/>
        <v>0</v>
      </c>
      <c r="AW109" s="92">
        <f t="shared" si="168"/>
        <v>38000</v>
      </c>
      <c r="AX109" s="92">
        <f t="shared" si="169"/>
        <v>0</v>
      </c>
      <c r="AY109" s="92" t="s">
        <v>46</v>
      </c>
    </row>
    <row r="110" spans="1:51" s="88" customFormat="1" ht="31.5" outlineLevel="1" x14ac:dyDescent="0.25">
      <c r="A110" s="125">
        <v>16</v>
      </c>
      <c r="B110" s="76" t="s">
        <v>400</v>
      </c>
      <c r="C110" s="100" t="s">
        <v>13</v>
      </c>
      <c r="D110" s="100" t="s">
        <v>401</v>
      </c>
      <c r="E110" s="100" t="s">
        <v>390</v>
      </c>
      <c r="F110" s="100">
        <v>1</v>
      </c>
      <c r="G110" s="76"/>
      <c r="H110" s="76"/>
      <c r="I110" s="100"/>
      <c r="J110" s="100">
        <v>1</v>
      </c>
      <c r="K110" s="100"/>
      <c r="L110" s="100"/>
      <c r="M110" s="100"/>
      <c r="N110" s="100"/>
      <c r="O110" s="92">
        <f t="shared" si="170"/>
        <v>0</v>
      </c>
      <c r="P110" s="93"/>
      <c r="Q110" s="93"/>
      <c r="R110" s="93"/>
      <c r="S110" s="92">
        <f t="shared" si="166"/>
        <v>0</v>
      </c>
      <c r="T110" s="93"/>
      <c r="U110" s="93"/>
      <c r="V110" s="93"/>
      <c r="W110" s="92">
        <f t="shared" si="171"/>
        <v>0</v>
      </c>
      <c r="X110" s="93"/>
      <c r="Y110" s="93"/>
      <c r="Z110" s="93"/>
      <c r="AA110" s="92">
        <f t="shared" si="172"/>
        <v>38000</v>
      </c>
      <c r="AB110" s="93"/>
      <c r="AC110" s="93">
        <v>38000</v>
      </c>
      <c r="AD110" s="93"/>
      <c r="AE110" s="92">
        <f t="shared" si="173"/>
        <v>0</v>
      </c>
      <c r="AF110" s="93"/>
      <c r="AG110" s="93"/>
      <c r="AH110" s="93"/>
      <c r="AI110" s="92">
        <f t="shared" si="174"/>
        <v>0</v>
      </c>
      <c r="AJ110" s="93"/>
      <c r="AK110" s="93"/>
      <c r="AL110" s="93"/>
      <c r="AM110" s="92">
        <f t="shared" si="175"/>
        <v>0</v>
      </c>
      <c r="AN110" s="93"/>
      <c r="AO110" s="93"/>
      <c r="AP110" s="93"/>
      <c r="AQ110" s="92">
        <f t="shared" si="176"/>
        <v>0</v>
      </c>
      <c r="AR110" s="93"/>
      <c r="AS110" s="93"/>
      <c r="AT110" s="93"/>
      <c r="AU110" s="92">
        <f t="shared" si="177"/>
        <v>38000</v>
      </c>
      <c r="AV110" s="92">
        <f t="shared" si="167"/>
        <v>0</v>
      </c>
      <c r="AW110" s="92">
        <f t="shared" si="168"/>
        <v>38000</v>
      </c>
      <c r="AX110" s="92">
        <f t="shared" si="169"/>
        <v>0</v>
      </c>
      <c r="AY110" s="92" t="s">
        <v>46</v>
      </c>
    </row>
    <row r="111" spans="1:51" s="88" customFormat="1" ht="31.5" outlineLevel="1" x14ac:dyDescent="0.25">
      <c r="A111" s="125">
        <v>17</v>
      </c>
      <c r="B111" s="76" t="s">
        <v>402</v>
      </c>
      <c r="C111" s="100" t="s">
        <v>13</v>
      </c>
      <c r="D111" s="100" t="s">
        <v>274</v>
      </c>
      <c r="E111" s="100" t="s">
        <v>390</v>
      </c>
      <c r="F111" s="100">
        <v>1</v>
      </c>
      <c r="G111" s="76"/>
      <c r="H111" s="76"/>
      <c r="I111" s="100"/>
      <c r="J111" s="100"/>
      <c r="K111" s="100">
        <v>1</v>
      </c>
      <c r="L111" s="100"/>
      <c r="M111" s="100"/>
      <c r="N111" s="100"/>
      <c r="O111" s="92">
        <f t="shared" si="170"/>
        <v>0</v>
      </c>
      <c r="P111" s="93"/>
      <c r="Q111" s="93"/>
      <c r="R111" s="93"/>
      <c r="S111" s="92">
        <f t="shared" si="166"/>
        <v>0</v>
      </c>
      <c r="T111" s="93"/>
      <c r="U111" s="93"/>
      <c r="V111" s="93"/>
      <c r="W111" s="92">
        <f t="shared" si="171"/>
        <v>0</v>
      </c>
      <c r="X111" s="93"/>
      <c r="Y111" s="93"/>
      <c r="Z111" s="93"/>
      <c r="AA111" s="92">
        <f t="shared" si="172"/>
        <v>0</v>
      </c>
      <c r="AB111" s="93"/>
      <c r="AC111" s="93"/>
      <c r="AD111" s="93"/>
      <c r="AE111" s="92">
        <f t="shared" si="173"/>
        <v>38000</v>
      </c>
      <c r="AF111" s="93"/>
      <c r="AG111" s="93">
        <v>38000</v>
      </c>
      <c r="AH111" s="93"/>
      <c r="AI111" s="92">
        <f t="shared" si="174"/>
        <v>0</v>
      </c>
      <c r="AJ111" s="93"/>
      <c r="AK111" s="93"/>
      <c r="AL111" s="93"/>
      <c r="AM111" s="92">
        <f t="shared" si="175"/>
        <v>0</v>
      </c>
      <c r="AN111" s="93"/>
      <c r="AO111" s="93"/>
      <c r="AP111" s="93"/>
      <c r="AQ111" s="92">
        <f t="shared" si="176"/>
        <v>0</v>
      </c>
      <c r="AR111" s="93"/>
      <c r="AS111" s="93"/>
      <c r="AT111" s="93"/>
      <c r="AU111" s="92">
        <f t="shared" si="177"/>
        <v>38000</v>
      </c>
      <c r="AV111" s="92">
        <f t="shared" si="167"/>
        <v>0</v>
      </c>
      <c r="AW111" s="92">
        <f t="shared" si="168"/>
        <v>38000</v>
      </c>
      <c r="AX111" s="92">
        <f t="shared" si="169"/>
        <v>0</v>
      </c>
      <c r="AY111" s="92" t="s">
        <v>46</v>
      </c>
    </row>
    <row r="112" spans="1:51" s="88" customFormat="1" ht="31.5" outlineLevel="1" x14ac:dyDescent="0.25">
      <c r="A112" s="125">
        <v>18</v>
      </c>
      <c r="B112" s="76" t="s">
        <v>403</v>
      </c>
      <c r="C112" s="100" t="s">
        <v>13</v>
      </c>
      <c r="D112" s="100" t="s">
        <v>404</v>
      </c>
      <c r="E112" s="100" t="s">
        <v>390</v>
      </c>
      <c r="F112" s="100">
        <v>1</v>
      </c>
      <c r="G112" s="76"/>
      <c r="H112" s="76"/>
      <c r="I112" s="100"/>
      <c r="J112" s="100"/>
      <c r="K112" s="100"/>
      <c r="L112" s="100"/>
      <c r="M112" s="100">
        <v>1</v>
      </c>
      <c r="N112" s="100"/>
      <c r="O112" s="92">
        <f t="shared" si="170"/>
        <v>0</v>
      </c>
      <c r="P112" s="93"/>
      <c r="Q112" s="93"/>
      <c r="R112" s="93"/>
      <c r="S112" s="92">
        <f t="shared" si="166"/>
        <v>0</v>
      </c>
      <c r="T112" s="93"/>
      <c r="U112" s="93"/>
      <c r="V112" s="93"/>
      <c r="W112" s="92">
        <f t="shared" si="171"/>
        <v>0</v>
      </c>
      <c r="X112" s="93"/>
      <c r="Y112" s="93"/>
      <c r="Z112" s="93"/>
      <c r="AA112" s="92">
        <f t="shared" si="172"/>
        <v>0</v>
      </c>
      <c r="AB112" s="93"/>
      <c r="AC112" s="93"/>
      <c r="AD112" s="93"/>
      <c r="AE112" s="92">
        <f t="shared" si="173"/>
        <v>0</v>
      </c>
      <c r="AF112" s="93"/>
      <c r="AG112" s="93"/>
      <c r="AH112" s="93"/>
      <c r="AI112" s="92">
        <f t="shared" si="174"/>
        <v>0</v>
      </c>
      <c r="AJ112" s="93"/>
      <c r="AK112" s="93"/>
      <c r="AL112" s="93"/>
      <c r="AM112" s="92">
        <f t="shared" si="175"/>
        <v>38000</v>
      </c>
      <c r="AN112" s="93"/>
      <c r="AO112" s="93">
        <v>38000</v>
      </c>
      <c r="AP112" s="93"/>
      <c r="AQ112" s="92">
        <f t="shared" si="176"/>
        <v>0</v>
      </c>
      <c r="AR112" s="93"/>
      <c r="AS112" s="93"/>
      <c r="AT112" s="93"/>
      <c r="AU112" s="92">
        <f t="shared" si="177"/>
        <v>38000</v>
      </c>
      <c r="AV112" s="92">
        <f t="shared" si="167"/>
        <v>0</v>
      </c>
      <c r="AW112" s="92">
        <f t="shared" si="168"/>
        <v>38000</v>
      </c>
      <c r="AX112" s="92">
        <f t="shared" si="169"/>
        <v>0</v>
      </c>
      <c r="AY112" s="92" t="s">
        <v>46</v>
      </c>
    </row>
    <row r="113" spans="1:51" s="88" customFormat="1" ht="28.5" customHeight="1" outlineLevel="1" x14ac:dyDescent="0.25">
      <c r="A113" s="125">
        <v>19</v>
      </c>
      <c r="B113" s="76" t="s">
        <v>405</v>
      </c>
      <c r="C113" s="100" t="s">
        <v>13</v>
      </c>
      <c r="D113" s="100" t="s">
        <v>277</v>
      </c>
      <c r="E113" s="100" t="s">
        <v>390</v>
      </c>
      <c r="F113" s="100">
        <v>1</v>
      </c>
      <c r="G113" s="76"/>
      <c r="H113" s="76"/>
      <c r="I113" s="100"/>
      <c r="J113" s="100"/>
      <c r="K113" s="100"/>
      <c r="L113" s="100"/>
      <c r="M113" s="100">
        <v>1</v>
      </c>
      <c r="N113" s="100"/>
      <c r="O113" s="92">
        <f t="shared" si="170"/>
        <v>0</v>
      </c>
      <c r="P113" s="93"/>
      <c r="Q113" s="93"/>
      <c r="R113" s="93"/>
      <c r="S113" s="92">
        <f t="shared" si="166"/>
        <v>0</v>
      </c>
      <c r="T113" s="93"/>
      <c r="U113" s="93"/>
      <c r="V113" s="93"/>
      <c r="W113" s="92">
        <f t="shared" si="171"/>
        <v>0</v>
      </c>
      <c r="X113" s="93"/>
      <c r="Y113" s="93"/>
      <c r="Z113" s="93"/>
      <c r="AA113" s="92">
        <f t="shared" si="172"/>
        <v>0</v>
      </c>
      <c r="AB113" s="93"/>
      <c r="AC113" s="93"/>
      <c r="AD113" s="93"/>
      <c r="AE113" s="92">
        <f t="shared" si="173"/>
        <v>0</v>
      </c>
      <c r="AF113" s="93"/>
      <c r="AG113" s="93"/>
      <c r="AH113" s="93"/>
      <c r="AI113" s="92">
        <f t="shared" si="174"/>
        <v>0</v>
      </c>
      <c r="AJ113" s="93"/>
      <c r="AK113" s="93"/>
      <c r="AL113" s="93"/>
      <c r="AM113" s="92">
        <f t="shared" si="175"/>
        <v>38000</v>
      </c>
      <c r="AN113" s="93"/>
      <c r="AO113" s="93">
        <v>38000</v>
      </c>
      <c r="AP113" s="93"/>
      <c r="AQ113" s="92">
        <f t="shared" si="176"/>
        <v>0</v>
      </c>
      <c r="AR113" s="93"/>
      <c r="AS113" s="93"/>
      <c r="AT113" s="93"/>
      <c r="AU113" s="92">
        <f t="shared" si="177"/>
        <v>38000</v>
      </c>
      <c r="AV113" s="92">
        <f t="shared" si="167"/>
        <v>0</v>
      </c>
      <c r="AW113" s="92">
        <f t="shared" si="168"/>
        <v>38000</v>
      </c>
      <c r="AX113" s="92">
        <f t="shared" si="169"/>
        <v>0</v>
      </c>
      <c r="AY113" s="92" t="s">
        <v>46</v>
      </c>
    </row>
    <row r="114" spans="1:51" s="88" customFormat="1" ht="39" customHeight="1" outlineLevel="1" x14ac:dyDescent="0.25">
      <c r="A114" s="125">
        <v>20</v>
      </c>
      <c r="B114" s="76" t="s">
        <v>406</v>
      </c>
      <c r="C114" s="100" t="s">
        <v>13</v>
      </c>
      <c r="D114" s="100" t="s">
        <v>355</v>
      </c>
      <c r="E114" s="100" t="s">
        <v>390</v>
      </c>
      <c r="F114" s="100">
        <v>1</v>
      </c>
      <c r="G114" s="76"/>
      <c r="H114" s="76"/>
      <c r="I114" s="100">
        <v>1</v>
      </c>
      <c r="J114" s="100"/>
      <c r="K114" s="100"/>
      <c r="L114" s="100"/>
      <c r="M114" s="100"/>
      <c r="N114" s="100"/>
      <c r="O114" s="92">
        <f t="shared" si="170"/>
        <v>0</v>
      </c>
      <c r="P114" s="93"/>
      <c r="Q114" s="93"/>
      <c r="R114" s="93"/>
      <c r="S114" s="92">
        <f t="shared" si="166"/>
        <v>0</v>
      </c>
      <c r="T114" s="93"/>
      <c r="U114" s="93"/>
      <c r="V114" s="93"/>
      <c r="W114" s="92">
        <f t="shared" si="171"/>
        <v>38000</v>
      </c>
      <c r="X114" s="93"/>
      <c r="Y114" s="93">
        <v>38000</v>
      </c>
      <c r="Z114" s="93"/>
      <c r="AA114" s="92">
        <f t="shared" si="172"/>
        <v>0</v>
      </c>
      <c r="AB114" s="93"/>
      <c r="AC114" s="93"/>
      <c r="AD114" s="93"/>
      <c r="AE114" s="92">
        <f t="shared" si="173"/>
        <v>0</v>
      </c>
      <c r="AF114" s="93"/>
      <c r="AG114" s="93"/>
      <c r="AH114" s="93"/>
      <c r="AI114" s="92">
        <f t="shared" si="174"/>
        <v>0</v>
      </c>
      <c r="AJ114" s="93"/>
      <c r="AK114" s="93"/>
      <c r="AL114" s="93"/>
      <c r="AM114" s="92">
        <f t="shared" si="175"/>
        <v>0</v>
      </c>
      <c r="AN114" s="93"/>
      <c r="AO114" s="93"/>
      <c r="AP114" s="93"/>
      <c r="AQ114" s="92">
        <f t="shared" si="176"/>
        <v>0</v>
      </c>
      <c r="AR114" s="93"/>
      <c r="AS114" s="93"/>
      <c r="AT114" s="93"/>
      <c r="AU114" s="92">
        <f t="shared" si="177"/>
        <v>38000</v>
      </c>
      <c r="AV114" s="92">
        <f t="shared" si="167"/>
        <v>0</v>
      </c>
      <c r="AW114" s="92">
        <f t="shared" si="168"/>
        <v>38000</v>
      </c>
      <c r="AX114" s="92">
        <f t="shared" si="169"/>
        <v>0</v>
      </c>
      <c r="AY114" s="92" t="s">
        <v>46</v>
      </c>
    </row>
    <row r="115" spans="1:51" s="88" customFormat="1" ht="32.25" customHeight="1" outlineLevel="1" x14ac:dyDescent="0.25">
      <c r="A115" s="125">
        <v>21</v>
      </c>
      <c r="B115" s="76" t="s">
        <v>407</v>
      </c>
      <c r="C115" s="100" t="s">
        <v>13</v>
      </c>
      <c r="D115" s="100" t="s">
        <v>289</v>
      </c>
      <c r="E115" s="100" t="s">
        <v>390</v>
      </c>
      <c r="F115" s="100">
        <v>1</v>
      </c>
      <c r="G115" s="76"/>
      <c r="H115" s="76"/>
      <c r="I115" s="100"/>
      <c r="J115" s="100"/>
      <c r="K115" s="100"/>
      <c r="L115" s="100">
        <v>1</v>
      </c>
      <c r="M115" s="100"/>
      <c r="N115" s="100"/>
      <c r="O115" s="92">
        <f t="shared" si="170"/>
        <v>0</v>
      </c>
      <c r="P115" s="93"/>
      <c r="Q115" s="93"/>
      <c r="R115" s="93"/>
      <c r="S115" s="92">
        <f t="shared" si="166"/>
        <v>0</v>
      </c>
      <c r="T115" s="93"/>
      <c r="U115" s="93"/>
      <c r="V115" s="93"/>
      <c r="W115" s="92">
        <f t="shared" si="171"/>
        <v>0</v>
      </c>
      <c r="X115" s="93"/>
      <c r="Y115" s="93"/>
      <c r="Z115" s="93"/>
      <c r="AA115" s="92">
        <f t="shared" si="172"/>
        <v>0</v>
      </c>
      <c r="AB115" s="93"/>
      <c r="AC115" s="93"/>
      <c r="AD115" s="93"/>
      <c r="AE115" s="92">
        <f t="shared" si="173"/>
        <v>0</v>
      </c>
      <c r="AF115" s="93"/>
      <c r="AG115" s="93"/>
      <c r="AH115" s="93"/>
      <c r="AI115" s="92">
        <f t="shared" si="174"/>
        <v>75000</v>
      </c>
      <c r="AJ115" s="93"/>
      <c r="AK115" s="93">
        <v>75000</v>
      </c>
      <c r="AL115" s="93"/>
      <c r="AM115" s="92">
        <f t="shared" si="175"/>
        <v>0</v>
      </c>
      <c r="AN115" s="93"/>
      <c r="AO115" s="93"/>
      <c r="AP115" s="93"/>
      <c r="AQ115" s="92">
        <f t="shared" si="176"/>
        <v>0</v>
      </c>
      <c r="AR115" s="93"/>
      <c r="AS115" s="93"/>
      <c r="AT115" s="93"/>
      <c r="AU115" s="92">
        <f t="shared" si="177"/>
        <v>75000</v>
      </c>
      <c r="AV115" s="92">
        <f t="shared" si="167"/>
        <v>0</v>
      </c>
      <c r="AW115" s="92">
        <f t="shared" si="168"/>
        <v>75000</v>
      </c>
      <c r="AX115" s="92">
        <f t="shared" si="169"/>
        <v>0</v>
      </c>
      <c r="AY115" s="92" t="s">
        <v>46</v>
      </c>
    </row>
    <row r="116" spans="1:51" s="88" customFormat="1" ht="52.5" outlineLevel="1" x14ac:dyDescent="0.25">
      <c r="A116" s="125">
        <v>22</v>
      </c>
      <c r="B116" s="76" t="s">
        <v>408</v>
      </c>
      <c r="C116" s="100" t="s">
        <v>13</v>
      </c>
      <c r="D116" s="100" t="s">
        <v>78</v>
      </c>
      <c r="E116" s="100" t="s">
        <v>390</v>
      </c>
      <c r="F116" s="100">
        <v>1</v>
      </c>
      <c r="G116" s="76"/>
      <c r="H116" s="76"/>
      <c r="I116" s="100"/>
      <c r="J116" s="100"/>
      <c r="K116" s="100">
        <v>1</v>
      </c>
      <c r="L116" s="100"/>
      <c r="M116" s="100"/>
      <c r="N116" s="100"/>
      <c r="O116" s="92">
        <f t="shared" si="170"/>
        <v>0</v>
      </c>
      <c r="P116" s="93"/>
      <c r="Q116" s="93"/>
      <c r="R116" s="93"/>
      <c r="S116" s="92">
        <f t="shared" si="166"/>
        <v>0</v>
      </c>
      <c r="T116" s="93"/>
      <c r="U116" s="93"/>
      <c r="V116" s="93"/>
      <c r="W116" s="92">
        <f t="shared" si="171"/>
        <v>0</v>
      </c>
      <c r="X116" s="93"/>
      <c r="Y116" s="93"/>
      <c r="Z116" s="93"/>
      <c r="AA116" s="92">
        <f t="shared" si="172"/>
        <v>0</v>
      </c>
      <c r="AB116" s="93"/>
      <c r="AC116" s="93"/>
      <c r="AD116" s="93"/>
      <c r="AE116" s="92">
        <f t="shared" si="173"/>
        <v>800000</v>
      </c>
      <c r="AF116" s="93"/>
      <c r="AG116" s="93">
        <v>800000</v>
      </c>
      <c r="AH116" s="93"/>
      <c r="AI116" s="92">
        <f t="shared" si="174"/>
        <v>0</v>
      </c>
      <c r="AJ116" s="93"/>
      <c r="AK116" s="93"/>
      <c r="AL116" s="93"/>
      <c r="AM116" s="92">
        <f t="shared" si="175"/>
        <v>0</v>
      </c>
      <c r="AN116" s="93"/>
      <c r="AO116" s="93"/>
      <c r="AP116" s="93"/>
      <c r="AQ116" s="92">
        <f t="shared" si="176"/>
        <v>0</v>
      </c>
      <c r="AR116" s="93"/>
      <c r="AS116" s="93"/>
      <c r="AT116" s="93"/>
      <c r="AU116" s="92">
        <f t="shared" si="177"/>
        <v>800000</v>
      </c>
      <c r="AV116" s="92">
        <f t="shared" si="167"/>
        <v>0</v>
      </c>
      <c r="AW116" s="92">
        <f t="shared" si="168"/>
        <v>800000</v>
      </c>
      <c r="AX116" s="92">
        <f t="shared" si="169"/>
        <v>0</v>
      </c>
      <c r="AY116" s="92" t="s">
        <v>46</v>
      </c>
    </row>
    <row r="117" spans="1:51" s="88" customFormat="1" ht="52.5" outlineLevel="1" x14ac:dyDescent="0.25">
      <c r="A117" s="125">
        <v>23</v>
      </c>
      <c r="B117" s="107" t="s">
        <v>409</v>
      </c>
      <c r="C117" s="100" t="s">
        <v>13</v>
      </c>
      <c r="D117" s="100" t="s">
        <v>311</v>
      </c>
      <c r="E117" s="100" t="s">
        <v>390</v>
      </c>
      <c r="F117" s="100">
        <v>1</v>
      </c>
      <c r="G117" s="76"/>
      <c r="H117" s="76"/>
      <c r="I117" s="100"/>
      <c r="J117" s="100">
        <v>1</v>
      </c>
      <c r="K117" s="100"/>
      <c r="L117" s="100"/>
      <c r="M117" s="100"/>
      <c r="N117" s="100"/>
      <c r="O117" s="92">
        <f t="shared" si="170"/>
        <v>0</v>
      </c>
      <c r="P117" s="106"/>
      <c r="Q117" s="93"/>
      <c r="R117" s="93"/>
      <c r="S117" s="92">
        <f t="shared" si="166"/>
        <v>0</v>
      </c>
      <c r="T117" s="93"/>
      <c r="U117" s="93"/>
      <c r="V117" s="93"/>
      <c r="W117" s="92">
        <f t="shared" si="171"/>
        <v>13919</v>
      </c>
      <c r="X117" s="93">
        <v>13468.1</v>
      </c>
      <c r="Y117" s="93">
        <v>450.9</v>
      </c>
      <c r="Z117" s="93"/>
      <c r="AA117" s="92">
        <f t="shared" si="172"/>
        <v>0</v>
      </c>
      <c r="AB117" s="93"/>
      <c r="AC117" s="93"/>
      <c r="AD117" s="93"/>
      <c r="AE117" s="92">
        <f t="shared" si="173"/>
        <v>0</v>
      </c>
      <c r="AF117" s="93"/>
      <c r="AG117" s="93"/>
      <c r="AH117" s="93"/>
      <c r="AI117" s="92">
        <f t="shared" si="174"/>
        <v>0</v>
      </c>
      <c r="AJ117" s="93"/>
      <c r="AK117" s="93"/>
      <c r="AL117" s="93"/>
      <c r="AM117" s="92">
        <f t="shared" si="175"/>
        <v>0</v>
      </c>
      <c r="AN117" s="93"/>
      <c r="AO117" s="93"/>
      <c r="AP117" s="93"/>
      <c r="AQ117" s="92">
        <f t="shared" si="176"/>
        <v>0</v>
      </c>
      <c r="AR117" s="93"/>
      <c r="AS117" s="93"/>
      <c r="AT117" s="93"/>
      <c r="AU117" s="92">
        <f t="shared" si="177"/>
        <v>13919</v>
      </c>
      <c r="AV117" s="92">
        <f t="shared" si="167"/>
        <v>13468.1</v>
      </c>
      <c r="AW117" s="92">
        <f t="shared" si="168"/>
        <v>450.9</v>
      </c>
      <c r="AX117" s="92">
        <f t="shared" si="169"/>
        <v>0</v>
      </c>
      <c r="AY117" s="92" t="s">
        <v>46</v>
      </c>
    </row>
    <row r="118" spans="1:51" s="88" customFormat="1" ht="42" outlineLevel="1" x14ac:dyDescent="0.25">
      <c r="A118" s="125">
        <v>24</v>
      </c>
      <c r="B118" s="108" t="s">
        <v>410</v>
      </c>
      <c r="C118" s="100" t="s">
        <v>13</v>
      </c>
      <c r="D118" s="100" t="s">
        <v>296</v>
      </c>
      <c r="E118" s="100" t="s">
        <v>390</v>
      </c>
      <c r="F118" s="100">
        <v>1</v>
      </c>
      <c r="G118" s="76">
        <v>1</v>
      </c>
      <c r="H118" s="76"/>
      <c r="I118" s="100"/>
      <c r="J118" s="100"/>
      <c r="K118" s="100"/>
      <c r="L118" s="100"/>
      <c r="M118" s="100"/>
      <c r="N118" s="100"/>
      <c r="O118" s="92">
        <f t="shared" si="170"/>
        <v>9630</v>
      </c>
      <c r="P118" s="106">
        <v>9630</v>
      </c>
      <c r="Q118" s="93"/>
      <c r="R118" s="93"/>
      <c r="S118" s="92">
        <f t="shared" si="166"/>
        <v>0</v>
      </c>
      <c r="T118" s="93"/>
      <c r="U118" s="93"/>
      <c r="V118" s="93"/>
      <c r="W118" s="92">
        <f t="shared" si="171"/>
        <v>0</v>
      </c>
      <c r="X118" s="93"/>
      <c r="Y118" s="93"/>
      <c r="Z118" s="93"/>
      <c r="AA118" s="92">
        <f t="shared" si="172"/>
        <v>0</v>
      </c>
      <c r="AB118" s="93"/>
      <c r="AC118" s="93"/>
      <c r="AD118" s="93"/>
      <c r="AE118" s="92">
        <f t="shared" si="173"/>
        <v>0</v>
      </c>
      <c r="AF118" s="93"/>
      <c r="AG118" s="93"/>
      <c r="AH118" s="93"/>
      <c r="AI118" s="92">
        <f t="shared" si="174"/>
        <v>0</v>
      </c>
      <c r="AJ118" s="93"/>
      <c r="AK118" s="93"/>
      <c r="AL118" s="93"/>
      <c r="AM118" s="92">
        <f t="shared" si="175"/>
        <v>0</v>
      </c>
      <c r="AN118" s="93"/>
      <c r="AO118" s="93"/>
      <c r="AP118" s="93"/>
      <c r="AQ118" s="92">
        <f t="shared" si="176"/>
        <v>0</v>
      </c>
      <c r="AR118" s="93"/>
      <c r="AS118" s="93"/>
      <c r="AT118" s="93"/>
      <c r="AU118" s="92">
        <f t="shared" si="177"/>
        <v>9630</v>
      </c>
      <c r="AV118" s="92">
        <f t="shared" si="167"/>
        <v>9630</v>
      </c>
      <c r="AW118" s="92">
        <f t="shared" si="168"/>
        <v>0</v>
      </c>
      <c r="AX118" s="92">
        <f t="shared" si="169"/>
        <v>0</v>
      </c>
      <c r="AY118" s="92" t="s">
        <v>46</v>
      </c>
    </row>
    <row r="119" spans="1:51" s="88" customFormat="1" ht="42" outlineLevel="1" x14ac:dyDescent="0.25">
      <c r="A119" s="125">
        <v>25</v>
      </c>
      <c r="B119" s="108" t="s">
        <v>411</v>
      </c>
      <c r="C119" s="100" t="s">
        <v>13</v>
      </c>
      <c r="D119" s="100" t="s">
        <v>300</v>
      </c>
      <c r="E119" s="100" t="s">
        <v>390</v>
      </c>
      <c r="F119" s="100">
        <v>1</v>
      </c>
      <c r="G119" s="76">
        <v>1</v>
      </c>
      <c r="H119" s="76"/>
      <c r="I119" s="100"/>
      <c r="J119" s="100"/>
      <c r="K119" s="100"/>
      <c r="L119" s="100"/>
      <c r="M119" s="100"/>
      <c r="N119" s="100"/>
      <c r="O119" s="92">
        <f t="shared" si="170"/>
        <v>6410</v>
      </c>
      <c r="P119" s="106">
        <v>6410</v>
      </c>
      <c r="Q119" s="93"/>
      <c r="R119" s="93"/>
      <c r="S119" s="92">
        <f t="shared" si="166"/>
        <v>0</v>
      </c>
      <c r="T119" s="93"/>
      <c r="U119" s="93"/>
      <c r="V119" s="93"/>
      <c r="W119" s="92">
        <f t="shared" si="171"/>
        <v>0</v>
      </c>
      <c r="X119" s="93"/>
      <c r="Y119" s="93"/>
      <c r="Z119" s="93"/>
      <c r="AA119" s="92">
        <f t="shared" si="172"/>
        <v>0</v>
      </c>
      <c r="AB119" s="93"/>
      <c r="AC119" s="93"/>
      <c r="AD119" s="93"/>
      <c r="AE119" s="92">
        <f t="shared" si="173"/>
        <v>0</v>
      </c>
      <c r="AF119" s="93"/>
      <c r="AG119" s="93"/>
      <c r="AH119" s="93"/>
      <c r="AI119" s="92">
        <f t="shared" si="174"/>
        <v>0</v>
      </c>
      <c r="AJ119" s="93"/>
      <c r="AK119" s="93"/>
      <c r="AL119" s="93"/>
      <c r="AM119" s="92">
        <f t="shared" si="175"/>
        <v>0</v>
      </c>
      <c r="AN119" s="93"/>
      <c r="AO119" s="93"/>
      <c r="AP119" s="93"/>
      <c r="AQ119" s="92">
        <f t="shared" si="176"/>
        <v>0</v>
      </c>
      <c r="AR119" s="93"/>
      <c r="AS119" s="93"/>
      <c r="AT119" s="93"/>
      <c r="AU119" s="92">
        <f t="shared" si="177"/>
        <v>6410</v>
      </c>
      <c r="AV119" s="92">
        <f t="shared" si="167"/>
        <v>6410</v>
      </c>
      <c r="AW119" s="92">
        <f t="shared" si="168"/>
        <v>0</v>
      </c>
      <c r="AX119" s="92">
        <f t="shared" si="169"/>
        <v>0</v>
      </c>
      <c r="AY119" s="92" t="s">
        <v>46</v>
      </c>
    </row>
    <row r="120" spans="1:51" s="88" customFormat="1" ht="42" outlineLevel="1" x14ac:dyDescent="0.25">
      <c r="A120" s="125">
        <v>26</v>
      </c>
      <c r="B120" s="108" t="s">
        <v>412</v>
      </c>
      <c r="C120" s="100" t="s">
        <v>13</v>
      </c>
      <c r="D120" s="100" t="s">
        <v>301</v>
      </c>
      <c r="E120" s="100" t="s">
        <v>390</v>
      </c>
      <c r="F120" s="100">
        <v>1</v>
      </c>
      <c r="G120" s="76"/>
      <c r="H120" s="76">
        <v>1</v>
      </c>
      <c r="I120" s="100"/>
      <c r="J120" s="100"/>
      <c r="K120" s="100"/>
      <c r="L120" s="100"/>
      <c r="M120" s="100"/>
      <c r="N120" s="100"/>
      <c r="O120" s="92"/>
      <c r="P120" s="106"/>
      <c r="Q120" s="93"/>
      <c r="R120" s="93"/>
      <c r="S120" s="92">
        <f t="shared" si="166"/>
        <v>8019.4000000000005</v>
      </c>
      <c r="T120" s="93">
        <v>7759.6</v>
      </c>
      <c r="U120" s="93">
        <v>259.8</v>
      </c>
      <c r="V120" s="93"/>
      <c r="W120" s="92">
        <f t="shared" si="171"/>
        <v>0</v>
      </c>
      <c r="X120" s="93"/>
      <c r="Y120" s="93"/>
      <c r="Z120" s="93"/>
      <c r="AA120" s="92">
        <f t="shared" si="172"/>
        <v>0</v>
      </c>
      <c r="AB120" s="93"/>
      <c r="AC120" s="93"/>
      <c r="AD120" s="93"/>
      <c r="AE120" s="92">
        <f t="shared" si="173"/>
        <v>0</v>
      </c>
      <c r="AF120" s="93"/>
      <c r="AG120" s="93"/>
      <c r="AH120" s="93"/>
      <c r="AI120" s="92">
        <f t="shared" si="174"/>
        <v>0</v>
      </c>
      <c r="AJ120" s="93"/>
      <c r="AK120" s="93"/>
      <c r="AL120" s="93"/>
      <c r="AM120" s="92">
        <f t="shared" si="175"/>
        <v>0</v>
      </c>
      <c r="AN120" s="93"/>
      <c r="AO120" s="93"/>
      <c r="AP120" s="93"/>
      <c r="AQ120" s="92">
        <f t="shared" si="176"/>
        <v>0</v>
      </c>
      <c r="AR120" s="93"/>
      <c r="AS120" s="93"/>
      <c r="AT120" s="93"/>
      <c r="AU120" s="92">
        <f t="shared" si="177"/>
        <v>8019.4000000000005</v>
      </c>
      <c r="AV120" s="92">
        <f t="shared" si="167"/>
        <v>7759.6</v>
      </c>
      <c r="AW120" s="92">
        <f t="shared" si="168"/>
        <v>259.8</v>
      </c>
      <c r="AX120" s="92">
        <f t="shared" si="169"/>
        <v>0</v>
      </c>
      <c r="AY120" s="92" t="s">
        <v>46</v>
      </c>
    </row>
    <row r="121" spans="1:51" s="88" customFormat="1" ht="42" outlineLevel="1" x14ac:dyDescent="0.25">
      <c r="A121" s="125">
        <v>27</v>
      </c>
      <c r="B121" s="109" t="s">
        <v>413</v>
      </c>
      <c r="C121" s="208" t="s">
        <v>97</v>
      </c>
      <c r="D121" s="100"/>
      <c r="E121" s="100" t="s">
        <v>390</v>
      </c>
      <c r="F121" s="100">
        <v>1</v>
      </c>
      <c r="G121" s="76"/>
      <c r="H121" s="76"/>
      <c r="I121" s="100"/>
      <c r="J121" s="100">
        <v>1</v>
      </c>
      <c r="K121" s="100"/>
      <c r="L121" s="100"/>
      <c r="M121" s="100"/>
      <c r="N121" s="100"/>
      <c r="O121" s="92">
        <f t="shared" si="170"/>
        <v>0</v>
      </c>
      <c r="P121" s="93"/>
      <c r="Q121" s="93"/>
      <c r="R121" s="93"/>
      <c r="S121" s="92">
        <f t="shared" si="166"/>
        <v>0</v>
      </c>
      <c r="T121" s="93"/>
      <c r="U121" s="93"/>
      <c r="V121" s="93"/>
      <c r="W121" s="92">
        <f t="shared" si="171"/>
        <v>0</v>
      </c>
      <c r="X121" s="93"/>
      <c r="Y121" s="93"/>
      <c r="Z121" s="93"/>
      <c r="AA121" s="92">
        <f t="shared" si="172"/>
        <v>5951000</v>
      </c>
      <c r="AB121" s="93"/>
      <c r="AC121" s="93">
        <v>5951000</v>
      </c>
      <c r="AD121" s="93"/>
      <c r="AE121" s="92">
        <f t="shared" si="173"/>
        <v>0</v>
      </c>
      <c r="AF121" s="93"/>
      <c r="AG121" s="93"/>
      <c r="AH121" s="93"/>
      <c r="AI121" s="92">
        <f t="shared" si="174"/>
        <v>0</v>
      </c>
      <c r="AJ121" s="93"/>
      <c r="AK121" s="93"/>
      <c r="AL121" s="93"/>
      <c r="AM121" s="92">
        <f t="shared" si="175"/>
        <v>0</v>
      </c>
      <c r="AN121" s="93"/>
      <c r="AO121" s="93"/>
      <c r="AP121" s="93"/>
      <c r="AQ121" s="92">
        <f t="shared" si="176"/>
        <v>0</v>
      </c>
      <c r="AR121" s="93"/>
      <c r="AS121" s="93"/>
      <c r="AT121" s="93"/>
      <c r="AU121" s="92">
        <f t="shared" si="177"/>
        <v>5951000</v>
      </c>
      <c r="AV121" s="92">
        <f t="shared" si="167"/>
        <v>0</v>
      </c>
      <c r="AW121" s="92">
        <f t="shared" si="168"/>
        <v>5951000</v>
      </c>
      <c r="AX121" s="92">
        <f t="shared" si="169"/>
        <v>0</v>
      </c>
      <c r="AY121" s="92" t="s">
        <v>46</v>
      </c>
    </row>
    <row r="122" spans="1:51" s="88" customFormat="1" ht="42" outlineLevel="1" x14ac:dyDescent="0.25">
      <c r="A122" s="125">
        <v>28</v>
      </c>
      <c r="B122" s="110" t="s">
        <v>414</v>
      </c>
      <c r="C122" s="100" t="s">
        <v>13</v>
      </c>
      <c r="D122" s="100" t="s">
        <v>297</v>
      </c>
      <c r="E122" s="100" t="s">
        <v>390</v>
      </c>
      <c r="F122" s="100">
        <v>1</v>
      </c>
      <c r="G122" s="76"/>
      <c r="H122" s="76"/>
      <c r="I122" s="100">
        <v>1</v>
      </c>
      <c r="J122" s="100"/>
      <c r="K122" s="100"/>
      <c r="L122" s="100"/>
      <c r="M122" s="100"/>
      <c r="N122" s="100"/>
      <c r="O122" s="92">
        <f t="shared" si="170"/>
        <v>0</v>
      </c>
      <c r="P122" s="93"/>
      <c r="Q122" s="93"/>
      <c r="R122" s="93"/>
      <c r="S122" s="92">
        <f t="shared" si="166"/>
        <v>0</v>
      </c>
      <c r="T122" s="93"/>
      <c r="U122" s="93"/>
      <c r="V122" s="93"/>
      <c r="W122" s="92">
        <f t="shared" si="171"/>
        <v>15032.199999999999</v>
      </c>
      <c r="X122" s="93">
        <v>14545.3</v>
      </c>
      <c r="Y122" s="93">
        <v>486.9</v>
      </c>
      <c r="Z122" s="93"/>
      <c r="AA122" s="92">
        <f t="shared" si="172"/>
        <v>0</v>
      </c>
      <c r="AB122" s="93"/>
      <c r="AC122" s="93"/>
      <c r="AD122" s="93"/>
      <c r="AE122" s="92">
        <f t="shared" si="173"/>
        <v>0</v>
      </c>
      <c r="AF122" s="93"/>
      <c r="AG122" s="93"/>
      <c r="AH122" s="93"/>
      <c r="AI122" s="92">
        <f t="shared" si="174"/>
        <v>0</v>
      </c>
      <c r="AJ122" s="93"/>
      <c r="AK122" s="93"/>
      <c r="AL122" s="93"/>
      <c r="AM122" s="92">
        <f t="shared" si="175"/>
        <v>0</v>
      </c>
      <c r="AN122" s="93"/>
      <c r="AO122" s="93"/>
      <c r="AP122" s="93"/>
      <c r="AQ122" s="92">
        <f t="shared" si="176"/>
        <v>0</v>
      </c>
      <c r="AR122" s="93"/>
      <c r="AS122" s="93"/>
      <c r="AT122" s="93"/>
      <c r="AU122" s="92">
        <f t="shared" si="177"/>
        <v>15032.199999999999</v>
      </c>
      <c r="AV122" s="92">
        <f t="shared" si="167"/>
        <v>14545.3</v>
      </c>
      <c r="AW122" s="92">
        <f t="shared" si="168"/>
        <v>486.9</v>
      </c>
      <c r="AX122" s="92">
        <f t="shared" si="169"/>
        <v>0</v>
      </c>
      <c r="AY122" s="92" t="s">
        <v>46</v>
      </c>
    </row>
    <row r="123" spans="1:51" s="95" customFormat="1" ht="57.75" customHeight="1" outlineLevel="1" x14ac:dyDescent="0.25">
      <c r="A123" s="125">
        <v>29</v>
      </c>
      <c r="B123" s="99" t="s">
        <v>415</v>
      </c>
      <c r="C123" s="100" t="s">
        <v>13</v>
      </c>
      <c r="D123" s="100"/>
      <c r="E123" s="100" t="s">
        <v>416</v>
      </c>
      <c r="F123" s="100">
        <v>1</v>
      </c>
      <c r="G123" s="76"/>
      <c r="H123" s="76">
        <v>1</v>
      </c>
      <c r="I123" s="100"/>
      <c r="J123" s="100"/>
      <c r="K123" s="100"/>
      <c r="L123" s="100"/>
      <c r="M123" s="100"/>
      <c r="N123" s="100"/>
      <c r="O123" s="92">
        <f t="shared" si="170"/>
        <v>0</v>
      </c>
      <c r="P123" s="94"/>
      <c r="Q123" s="102"/>
      <c r="R123" s="94"/>
      <c r="S123" s="92">
        <f t="shared" si="166"/>
        <v>11642.2</v>
      </c>
      <c r="T123" s="94"/>
      <c r="U123" s="102">
        <v>11642.2</v>
      </c>
      <c r="V123" s="94"/>
      <c r="W123" s="92"/>
      <c r="X123" s="94"/>
      <c r="Y123" s="94"/>
      <c r="Z123" s="94"/>
      <c r="AA123" s="92"/>
      <c r="AB123" s="94"/>
      <c r="AC123" s="94"/>
      <c r="AD123" s="94"/>
      <c r="AE123" s="92"/>
      <c r="AF123" s="94"/>
      <c r="AG123" s="94"/>
      <c r="AH123" s="94"/>
      <c r="AI123" s="92"/>
      <c r="AJ123" s="94"/>
      <c r="AK123" s="94"/>
      <c r="AL123" s="94"/>
      <c r="AM123" s="92"/>
      <c r="AN123" s="94"/>
      <c r="AO123" s="94"/>
      <c r="AP123" s="94"/>
      <c r="AQ123" s="92"/>
      <c r="AR123" s="94"/>
      <c r="AS123" s="94"/>
      <c r="AT123" s="94"/>
      <c r="AU123" s="92">
        <f t="shared" si="177"/>
        <v>11642.2</v>
      </c>
      <c r="AV123" s="92">
        <f t="shared" si="167"/>
        <v>0</v>
      </c>
      <c r="AW123" s="92">
        <f t="shared" si="168"/>
        <v>11642.2</v>
      </c>
      <c r="AX123" s="92">
        <f t="shared" si="169"/>
        <v>0</v>
      </c>
      <c r="AY123" s="92" t="s">
        <v>46</v>
      </c>
    </row>
    <row r="124" spans="1:51" s="95" customFormat="1" ht="42" outlineLevel="1" x14ac:dyDescent="0.25">
      <c r="A124" s="125">
        <v>30</v>
      </c>
      <c r="B124" s="99" t="s">
        <v>417</v>
      </c>
      <c r="C124" s="100" t="s">
        <v>13</v>
      </c>
      <c r="D124" s="100"/>
      <c r="E124" s="100" t="s">
        <v>418</v>
      </c>
      <c r="F124" s="100">
        <v>15</v>
      </c>
      <c r="G124" s="76">
        <v>1</v>
      </c>
      <c r="H124" s="76">
        <v>14</v>
      </c>
      <c r="I124" s="100"/>
      <c r="J124" s="100"/>
      <c r="K124" s="100"/>
      <c r="L124" s="100"/>
      <c r="M124" s="100"/>
      <c r="N124" s="100"/>
      <c r="O124" s="92">
        <f t="shared" si="170"/>
        <v>7500</v>
      </c>
      <c r="P124" s="94"/>
      <c r="Q124" s="102">
        <v>7500</v>
      </c>
      <c r="R124" s="94"/>
      <c r="S124" s="92">
        <f t="shared" si="166"/>
        <v>72276</v>
      </c>
      <c r="T124" s="94"/>
      <c r="U124" s="93">
        <v>72276</v>
      </c>
      <c r="V124" s="94"/>
      <c r="W124" s="92"/>
      <c r="X124" s="94"/>
      <c r="Y124" s="94"/>
      <c r="Z124" s="94"/>
      <c r="AA124" s="92"/>
      <c r="AB124" s="94"/>
      <c r="AC124" s="94"/>
      <c r="AD124" s="94"/>
      <c r="AE124" s="92"/>
      <c r="AF124" s="94"/>
      <c r="AG124" s="94"/>
      <c r="AH124" s="94"/>
      <c r="AI124" s="92"/>
      <c r="AJ124" s="94"/>
      <c r="AK124" s="94"/>
      <c r="AL124" s="94"/>
      <c r="AM124" s="92"/>
      <c r="AN124" s="94"/>
      <c r="AO124" s="94"/>
      <c r="AP124" s="94"/>
      <c r="AQ124" s="92"/>
      <c r="AR124" s="94"/>
      <c r="AS124" s="94"/>
      <c r="AT124" s="94"/>
      <c r="AU124" s="92">
        <f t="shared" si="177"/>
        <v>79776</v>
      </c>
      <c r="AV124" s="92">
        <f t="shared" si="167"/>
        <v>0</v>
      </c>
      <c r="AW124" s="92">
        <f t="shared" si="168"/>
        <v>79776</v>
      </c>
      <c r="AX124" s="92">
        <f t="shared" si="169"/>
        <v>0</v>
      </c>
      <c r="AY124" s="92" t="s">
        <v>46</v>
      </c>
    </row>
    <row r="125" spans="1:51" s="95" customFormat="1" ht="52.5" outlineLevel="1" x14ac:dyDescent="0.25">
      <c r="A125" s="125">
        <v>31</v>
      </c>
      <c r="B125" s="99" t="s">
        <v>419</v>
      </c>
      <c r="C125" s="100" t="s">
        <v>13</v>
      </c>
      <c r="D125" s="100"/>
      <c r="E125" s="100" t="s">
        <v>420</v>
      </c>
      <c r="F125" s="100" t="s">
        <v>421</v>
      </c>
      <c r="G125" s="76">
        <v>8</v>
      </c>
      <c r="H125" s="76"/>
      <c r="I125" s="100"/>
      <c r="J125" s="100"/>
      <c r="K125" s="100"/>
      <c r="L125" s="100"/>
      <c r="M125" s="100"/>
      <c r="N125" s="100"/>
      <c r="O125" s="92">
        <f t="shared" si="170"/>
        <v>19256.7</v>
      </c>
      <c r="P125" s="94"/>
      <c r="Q125" s="102">
        <v>19256.7</v>
      </c>
      <c r="R125" s="94"/>
      <c r="S125" s="92">
        <f t="shared" si="166"/>
        <v>0</v>
      </c>
      <c r="T125" s="94"/>
      <c r="U125" s="93"/>
      <c r="V125" s="94"/>
      <c r="W125" s="92"/>
      <c r="X125" s="94"/>
      <c r="Y125" s="94"/>
      <c r="Z125" s="94"/>
      <c r="AA125" s="92"/>
      <c r="AB125" s="94"/>
      <c r="AC125" s="94"/>
      <c r="AD125" s="94"/>
      <c r="AE125" s="92"/>
      <c r="AF125" s="94"/>
      <c r="AG125" s="94"/>
      <c r="AH125" s="94"/>
      <c r="AI125" s="92"/>
      <c r="AJ125" s="94"/>
      <c r="AK125" s="94"/>
      <c r="AL125" s="94"/>
      <c r="AM125" s="92"/>
      <c r="AN125" s="94"/>
      <c r="AO125" s="94"/>
      <c r="AP125" s="94"/>
      <c r="AQ125" s="92"/>
      <c r="AR125" s="94"/>
      <c r="AS125" s="94"/>
      <c r="AT125" s="94"/>
      <c r="AU125" s="92">
        <f t="shared" si="177"/>
        <v>19256.7</v>
      </c>
      <c r="AV125" s="92">
        <f t="shared" si="167"/>
        <v>0</v>
      </c>
      <c r="AW125" s="92">
        <f t="shared" si="168"/>
        <v>19256.7</v>
      </c>
      <c r="AX125" s="92">
        <f t="shared" si="169"/>
        <v>0</v>
      </c>
      <c r="AY125" s="92" t="s">
        <v>46</v>
      </c>
    </row>
    <row r="126" spans="1:51" s="103" customFormat="1" ht="31.5" outlineLevel="1" x14ac:dyDescent="0.25">
      <c r="A126" s="125">
        <v>32</v>
      </c>
      <c r="B126" s="99" t="s">
        <v>48</v>
      </c>
      <c r="C126" s="100"/>
      <c r="D126" s="100"/>
      <c r="E126" s="100"/>
      <c r="F126" s="100"/>
      <c r="G126" s="76"/>
      <c r="H126" s="76"/>
      <c r="I126" s="100"/>
      <c r="J126" s="100"/>
      <c r="K126" s="100"/>
      <c r="L126" s="100"/>
      <c r="M126" s="100"/>
      <c r="N126" s="100"/>
      <c r="O126" s="101">
        <f t="shared" si="170"/>
        <v>8600</v>
      </c>
      <c r="P126" s="102"/>
      <c r="Q126" s="102">
        <v>8600</v>
      </c>
      <c r="R126" s="102"/>
      <c r="S126" s="101">
        <f t="shared" si="166"/>
        <v>0</v>
      </c>
      <c r="T126" s="102"/>
      <c r="U126" s="102"/>
      <c r="V126" s="102"/>
      <c r="W126" s="101">
        <f t="shared" si="157"/>
        <v>0</v>
      </c>
      <c r="X126" s="102"/>
      <c r="Y126" s="102"/>
      <c r="Z126" s="102"/>
      <c r="AA126" s="101">
        <f t="shared" si="158"/>
        <v>0</v>
      </c>
      <c r="AB126" s="102"/>
      <c r="AC126" s="102"/>
      <c r="AD126" s="102"/>
      <c r="AE126" s="101">
        <f t="shared" si="159"/>
        <v>0</v>
      </c>
      <c r="AF126" s="102"/>
      <c r="AG126" s="102"/>
      <c r="AH126" s="102"/>
      <c r="AI126" s="101">
        <f t="shared" si="160"/>
        <v>0</v>
      </c>
      <c r="AJ126" s="102"/>
      <c r="AK126" s="102"/>
      <c r="AL126" s="102"/>
      <c r="AM126" s="101">
        <f t="shared" si="161"/>
        <v>0</v>
      </c>
      <c r="AN126" s="102"/>
      <c r="AO126" s="102"/>
      <c r="AP126" s="102"/>
      <c r="AQ126" s="101">
        <f t="shared" si="162"/>
        <v>0</v>
      </c>
      <c r="AR126" s="102"/>
      <c r="AS126" s="102"/>
      <c r="AT126" s="102"/>
      <c r="AU126" s="101">
        <f t="shared" si="163"/>
        <v>8600</v>
      </c>
      <c r="AV126" s="101">
        <f t="shared" si="167"/>
        <v>0</v>
      </c>
      <c r="AW126" s="101">
        <f t="shared" si="168"/>
        <v>8600</v>
      </c>
      <c r="AX126" s="101">
        <f t="shared" si="169"/>
        <v>0</v>
      </c>
      <c r="AY126" s="101" t="s">
        <v>46</v>
      </c>
    </row>
    <row r="127" spans="1:51" s="103" customFormat="1" ht="21" outlineLevel="1" x14ac:dyDescent="0.25">
      <c r="A127" s="125">
        <v>33</v>
      </c>
      <c r="B127" s="99" t="s">
        <v>49</v>
      </c>
      <c r="C127" s="100"/>
      <c r="D127" s="100"/>
      <c r="E127" s="100"/>
      <c r="F127" s="100"/>
      <c r="G127" s="76"/>
      <c r="H127" s="76"/>
      <c r="I127" s="100"/>
      <c r="J127" s="100"/>
      <c r="K127" s="100"/>
      <c r="L127" s="100"/>
      <c r="M127" s="100"/>
      <c r="N127" s="100"/>
      <c r="O127" s="101">
        <f t="shared" si="170"/>
        <v>30000</v>
      </c>
      <c r="P127" s="102"/>
      <c r="Q127" s="102">
        <v>30000</v>
      </c>
      <c r="R127" s="102"/>
      <c r="S127" s="101">
        <f t="shared" si="166"/>
        <v>24595.3</v>
      </c>
      <c r="T127" s="102"/>
      <c r="U127" s="102">
        <v>24595.3</v>
      </c>
      <c r="V127" s="102"/>
      <c r="W127" s="101">
        <f t="shared" si="157"/>
        <v>46545.3</v>
      </c>
      <c r="X127" s="102"/>
      <c r="Y127" s="102">
        <v>46545.3</v>
      </c>
      <c r="Z127" s="102"/>
      <c r="AA127" s="101">
        <f t="shared" si="158"/>
        <v>0</v>
      </c>
      <c r="AB127" s="102"/>
      <c r="AC127" s="102"/>
      <c r="AD127" s="102"/>
      <c r="AE127" s="101">
        <f t="shared" si="159"/>
        <v>0</v>
      </c>
      <c r="AF127" s="102"/>
      <c r="AG127" s="102"/>
      <c r="AH127" s="102"/>
      <c r="AI127" s="101">
        <f t="shared" si="160"/>
        <v>0</v>
      </c>
      <c r="AJ127" s="102"/>
      <c r="AK127" s="102"/>
      <c r="AL127" s="102"/>
      <c r="AM127" s="101">
        <f t="shared" si="161"/>
        <v>0</v>
      </c>
      <c r="AN127" s="102"/>
      <c r="AO127" s="102"/>
      <c r="AP127" s="102"/>
      <c r="AQ127" s="101">
        <f t="shared" si="162"/>
        <v>0</v>
      </c>
      <c r="AR127" s="102"/>
      <c r="AS127" s="102"/>
      <c r="AT127" s="102"/>
      <c r="AU127" s="101">
        <f t="shared" si="163"/>
        <v>101140.6</v>
      </c>
      <c r="AV127" s="101">
        <f t="shared" si="167"/>
        <v>0</v>
      </c>
      <c r="AW127" s="101">
        <f t="shared" si="168"/>
        <v>101140.6</v>
      </c>
      <c r="AX127" s="101">
        <f t="shared" si="169"/>
        <v>0</v>
      </c>
      <c r="AY127" s="101" t="s">
        <v>46</v>
      </c>
    </row>
    <row r="128" spans="1:51" s="103" customFormat="1" ht="21" outlineLevel="1" x14ac:dyDescent="0.25">
      <c r="A128" s="125">
        <v>34</v>
      </c>
      <c r="B128" s="99" t="s">
        <v>50</v>
      </c>
      <c r="C128" s="100"/>
      <c r="D128" s="100"/>
      <c r="E128" s="100"/>
      <c r="F128" s="100"/>
      <c r="G128" s="76"/>
      <c r="H128" s="76"/>
      <c r="I128" s="100"/>
      <c r="J128" s="100"/>
      <c r="K128" s="100"/>
      <c r="L128" s="100"/>
      <c r="M128" s="100"/>
      <c r="N128" s="100"/>
      <c r="O128" s="101">
        <f t="shared" si="170"/>
        <v>10507.1</v>
      </c>
      <c r="P128" s="102"/>
      <c r="Q128" s="102">
        <v>10507.1</v>
      </c>
      <c r="R128" s="102"/>
      <c r="S128" s="101">
        <f t="shared" si="166"/>
        <v>1500</v>
      </c>
      <c r="T128" s="102"/>
      <c r="U128" s="102">
        <v>1500</v>
      </c>
      <c r="V128" s="102"/>
      <c r="W128" s="101">
        <f t="shared" si="157"/>
        <v>1500</v>
      </c>
      <c r="X128" s="102"/>
      <c r="Y128" s="102">
        <v>1500</v>
      </c>
      <c r="Z128" s="102"/>
      <c r="AA128" s="101">
        <f t="shared" si="158"/>
        <v>0</v>
      </c>
      <c r="AB128" s="102"/>
      <c r="AC128" s="102"/>
      <c r="AD128" s="102"/>
      <c r="AE128" s="101">
        <f t="shared" si="159"/>
        <v>0</v>
      </c>
      <c r="AF128" s="102"/>
      <c r="AG128" s="102"/>
      <c r="AH128" s="102"/>
      <c r="AI128" s="101">
        <f t="shared" si="160"/>
        <v>0</v>
      </c>
      <c r="AJ128" s="102"/>
      <c r="AK128" s="102"/>
      <c r="AL128" s="102"/>
      <c r="AM128" s="101">
        <f t="shared" si="161"/>
        <v>0</v>
      </c>
      <c r="AN128" s="102"/>
      <c r="AO128" s="102"/>
      <c r="AP128" s="102"/>
      <c r="AQ128" s="101">
        <f t="shared" si="162"/>
        <v>0</v>
      </c>
      <c r="AR128" s="102"/>
      <c r="AS128" s="102"/>
      <c r="AT128" s="102"/>
      <c r="AU128" s="101">
        <f t="shared" si="163"/>
        <v>13507.1</v>
      </c>
      <c r="AV128" s="101">
        <f t="shared" si="167"/>
        <v>0</v>
      </c>
      <c r="AW128" s="101">
        <f t="shared" si="168"/>
        <v>13507.1</v>
      </c>
      <c r="AX128" s="101">
        <f t="shared" si="169"/>
        <v>0</v>
      </c>
      <c r="AY128" s="101" t="s">
        <v>46</v>
      </c>
    </row>
    <row r="129" spans="1:51" ht="31.5" x14ac:dyDescent="0.25">
      <c r="A129" s="62">
        <v>2</v>
      </c>
      <c r="B129" s="63" t="s">
        <v>21</v>
      </c>
      <c r="C129" s="67"/>
      <c r="D129" s="67"/>
      <c r="E129" s="62"/>
      <c r="F129" s="62"/>
      <c r="G129" s="63"/>
      <c r="H129" s="63"/>
      <c r="I129" s="62"/>
      <c r="J129" s="62"/>
      <c r="K129" s="62"/>
      <c r="L129" s="62"/>
      <c r="M129" s="62"/>
      <c r="N129" s="62"/>
      <c r="O129" s="64">
        <f>SUM(O130:O149)</f>
        <v>0</v>
      </c>
      <c r="P129" s="64">
        <f t="shared" ref="P129:AA129" si="178">SUM(P130:P149)</f>
        <v>0</v>
      </c>
      <c r="Q129" s="64">
        <f t="shared" si="178"/>
        <v>0</v>
      </c>
      <c r="R129" s="64">
        <f t="shared" si="178"/>
        <v>0</v>
      </c>
      <c r="S129" s="64">
        <f t="shared" si="178"/>
        <v>233822.5</v>
      </c>
      <c r="T129" s="64">
        <f t="shared" si="178"/>
        <v>0</v>
      </c>
      <c r="U129" s="64">
        <f t="shared" si="178"/>
        <v>233822.5</v>
      </c>
      <c r="V129" s="64">
        <f t="shared" si="178"/>
        <v>0</v>
      </c>
      <c r="W129" s="64">
        <f t="shared" si="178"/>
        <v>4300000</v>
      </c>
      <c r="X129" s="64">
        <f t="shared" si="178"/>
        <v>0</v>
      </c>
      <c r="Y129" s="64">
        <f t="shared" si="178"/>
        <v>4300000</v>
      </c>
      <c r="Z129" s="64">
        <f t="shared" si="178"/>
        <v>0</v>
      </c>
      <c r="AA129" s="64">
        <f t="shared" si="178"/>
        <v>0</v>
      </c>
      <c r="AB129" s="64">
        <f t="shared" ref="AB129" si="179">SUM(AB130:AB149)</f>
        <v>0</v>
      </c>
      <c r="AC129" s="64">
        <f t="shared" ref="AC129" si="180">SUM(AC130:AC149)</f>
        <v>0</v>
      </c>
      <c r="AD129" s="64">
        <f t="shared" ref="AD129" si="181">SUM(AD130:AD149)</f>
        <v>0</v>
      </c>
      <c r="AE129" s="64">
        <f t="shared" ref="AE129" si="182">SUM(AE130:AE149)</f>
        <v>0</v>
      </c>
      <c r="AF129" s="64">
        <f t="shared" ref="AF129" si="183">SUM(AF130:AF149)</f>
        <v>0</v>
      </c>
      <c r="AG129" s="64">
        <f t="shared" ref="AG129" si="184">SUM(AG130:AG149)</f>
        <v>0</v>
      </c>
      <c r="AH129" s="64">
        <f t="shared" ref="AH129" si="185">SUM(AH130:AH149)</f>
        <v>0</v>
      </c>
      <c r="AI129" s="64">
        <f t="shared" ref="AI129" si="186">SUM(AI130:AI149)</f>
        <v>0</v>
      </c>
      <c r="AJ129" s="64">
        <f t="shared" ref="AJ129" si="187">SUM(AJ130:AJ149)</f>
        <v>0</v>
      </c>
      <c r="AK129" s="64">
        <f t="shared" ref="AK129" si="188">SUM(AK130:AK149)</f>
        <v>0</v>
      </c>
      <c r="AL129" s="64">
        <f t="shared" ref="AL129" si="189">SUM(AL130:AL149)</f>
        <v>0</v>
      </c>
      <c r="AM129" s="64">
        <f t="shared" ref="AM129" si="190">SUM(AM130:AM149)</f>
        <v>0</v>
      </c>
      <c r="AN129" s="64">
        <f t="shared" ref="AN129" si="191">SUM(AN130:AN149)</f>
        <v>0</v>
      </c>
      <c r="AO129" s="64">
        <f t="shared" ref="AO129" si="192">SUM(AO130:AO149)</f>
        <v>0</v>
      </c>
      <c r="AP129" s="64">
        <f t="shared" ref="AP129" si="193">SUM(AP130:AP149)</f>
        <v>0</v>
      </c>
      <c r="AQ129" s="64">
        <f t="shared" ref="AQ129" si="194">SUM(AQ130:AQ149)</f>
        <v>0</v>
      </c>
      <c r="AR129" s="64">
        <f t="shared" ref="AR129" si="195">SUM(AR130:AR149)</f>
        <v>0</v>
      </c>
      <c r="AS129" s="64">
        <f t="shared" ref="AS129" si="196">SUM(AS130:AS149)</f>
        <v>0</v>
      </c>
      <c r="AT129" s="64">
        <f t="shared" ref="AT129" si="197">SUM(AT130:AT149)</f>
        <v>0</v>
      </c>
      <c r="AU129" s="64">
        <f t="shared" si="163"/>
        <v>4533822.5</v>
      </c>
      <c r="AV129" s="64">
        <f t="shared" si="167"/>
        <v>0</v>
      </c>
      <c r="AW129" s="64">
        <f t="shared" si="168"/>
        <v>4533822.5</v>
      </c>
      <c r="AX129" s="64">
        <f t="shared" si="169"/>
        <v>0</v>
      </c>
      <c r="AY129" s="64"/>
    </row>
    <row r="130" spans="1:51" s="85" customFormat="1" ht="42" outlineLevel="1" x14ac:dyDescent="0.25">
      <c r="A130" s="125">
        <v>1</v>
      </c>
      <c r="B130" s="84" t="s">
        <v>318</v>
      </c>
      <c r="C130" s="84" t="s">
        <v>344</v>
      </c>
      <c r="D130" s="84"/>
      <c r="E130" s="79" t="s">
        <v>319</v>
      </c>
      <c r="F130" s="79" t="s">
        <v>320</v>
      </c>
      <c r="G130" s="84"/>
      <c r="H130" s="84"/>
      <c r="I130" s="79">
        <v>100</v>
      </c>
      <c r="J130" s="79"/>
      <c r="K130" s="79"/>
      <c r="L130" s="79"/>
      <c r="M130" s="79"/>
      <c r="N130" s="79"/>
      <c r="O130" s="81">
        <f t="shared" ref="O130:O149" si="198">P130+Q130+R130</f>
        <v>0</v>
      </c>
      <c r="P130" s="82"/>
      <c r="Q130" s="82"/>
      <c r="R130" s="82"/>
      <c r="S130" s="87">
        <f t="shared" ref="S130:S149" si="199">T130+U130+V130</f>
        <v>17920</v>
      </c>
      <c r="T130" s="86"/>
      <c r="U130" s="86">
        <v>17920</v>
      </c>
      <c r="V130" s="86"/>
      <c r="W130" s="87">
        <f>X130+Y130+Z130</f>
        <v>50000</v>
      </c>
      <c r="X130" s="86"/>
      <c r="Y130" s="86">
        <v>50000</v>
      </c>
      <c r="Z130" s="82"/>
      <c r="AA130" s="81">
        <f t="shared" si="158"/>
        <v>0</v>
      </c>
      <c r="AB130" s="82"/>
      <c r="AC130" s="82"/>
      <c r="AD130" s="82"/>
      <c r="AE130" s="81">
        <f t="shared" si="159"/>
        <v>0</v>
      </c>
      <c r="AF130" s="82"/>
      <c r="AG130" s="82"/>
      <c r="AH130" s="82"/>
      <c r="AI130" s="81">
        <f t="shared" si="160"/>
        <v>0</v>
      </c>
      <c r="AJ130" s="82"/>
      <c r="AK130" s="82"/>
      <c r="AL130" s="82"/>
      <c r="AM130" s="81">
        <f t="shared" si="161"/>
        <v>0</v>
      </c>
      <c r="AN130" s="82"/>
      <c r="AO130" s="82"/>
      <c r="AP130" s="82"/>
      <c r="AQ130" s="81">
        <f t="shared" si="162"/>
        <v>0</v>
      </c>
      <c r="AR130" s="82"/>
      <c r="AS130" s="82"/>
      <c r="AT130" s="82"/>
      <c r="AU130" s="81">
        <f t="shared" si="163"/>
        <v>67920</v>
      </c>
      <c r="AV130" s="81">
        <f t="shared" ref="AV130:AV149" si="200">P130+T130+X130+AB130+AF130+AJ130+AN130+AR130</f>
        <v>0</v>
      </c>
      <c r="AW130" s="81">
        <f t="shared" ref="AW130:AW149" si="201">Q130+U130+Y130+AC130+AG130+AK130+AO130+AS130</f>
        <v>67920</v>
      </c>
      <c r="AX130" s="81">
        <f t="shared" ref="AX130:AX149" si="202">R130+V130+Z130+AD130+AH130+AL130+AP130+AT130</f>
        <v>0</v>
      </c>
      <c r="AY130" s="79" t="s">
        <v>343</v>
      </c>
    </row>
    <row r="131" spans="1:51" s="85" customFormat="1" ht="52.5" outlineLevel="1" x14ac:dyDescent="0.25">
      <c r="A131" s="125">
        <v>2</v>
      </c>
      <c r="B131" s="84" t="s">
        <v>321</v>
      </c>
      <c r="C131" s="84" t="s">
        <v>344</v>
      </c>
      <c r="D131" s="84"/>
      <c r="E131" s="79" t="s">
        <v>319</v>
      </c>
      <c r="F131" s="79" t="s">
        <v>320</v>
      </c>
      <c r="G131" s="84"/>
      <c r="H131" s="84"/>
      <c r="I131" s="79">
        <v>100</v>
      </c>
      <c r="J131" s="79"/>
      <c r="K131" s="79"/>
      <c r="L131" s="79"/>
      <c r="M131" s="79"/>
      <c r="N131" s="79"/>
      <c r="O131" s="81">
        <f t="shared" si="198"/>
        <v>0</v>
      </c>
      <c r="P131" s="82"/>
      <c r="Q131" s="82"/>
      <c r="R131" s="82"/>
      <c r="S131" s="87">
        <f t="shared" si="199"/>
        <v>60000</v>
      </c>
      <c r="T131" s="86"/>
      <c r="U131" s="86">
        <v>60000</v>
      </c>
      <c r="V131" s="86"/>
      <c r="W131" s="87">
        <f t="shared" ref="W131:W149" si="203">X131+Y131+Z131</f>
        <v>1750000</v>
      </c>
      <c r="X131" s="86"/>
      <c r="Y131" s="86">
        <v>1750000</v>
      </c>
      <c r="Z131" s="82"/>
      <c r="AA131" s="81">
        <f t="shared" si="158"/>
        <v>0</v>
      </c>
      <c r="AB131" s="82"/>
      <c r="AC131" s="82"/>
      <c r="AD131" s="82"/>
      <c r="AE131" s="81">
        <f t="shared" si="159"/>
        <v>0</v>
      </c>
      <c r="AF131" s="82"/>
      <c r="AG131" s="82"/>
      <c r="AH131" s="82"/>
      <c r="AI131" s="81">
        <f t="shared" si="160"/>
        <v>0</v>
      </c>
      <c r="AJ131" s="82"/>
      <c r="AK131" s="82"/>
      <c r="AL131" s="82"/>
      <c r="AM131" s="81">
        <f t="shared" si="161"/>
        <v>0</v>
      </c>
      <c r="AN131" s="82"/>
      <c r="AO131" s="82"/>
      <c r="AP131" s="82"/>
      <c r="AQ131" s="81">
        <f t="shared" si="162"/>
        <v>0</v>
      </c>
      <c r="AR131" s="82"/>
      <c r="AS131" s="82"/>
      <c r="AT131" s="82"/>
      <c r="AU131" s="81">
        <f t="shared" si="163"/>
        <v>1810000</v>
      </c>
      <c r="AV131" s="81">
        <f t="shared" si="200"/>
        <v>0</v>
      </c>
      <c r="AW131" s="81">
        <f t="shared" si="201"/>
        <v>1810000</v>
      </c>
      <c r="AX131" s="81">
        <f t="shared" si="202"/>
        <v>0</v>
      </c>
      <c r="AY131" s="79" t="s">
        <v>343</v>
      </c>
    </row>
    <row r="132" spans="1:51" s="85" customFormat="1" ht="84" outlineLevel="1" x14ac:dyDescent="0.25">
      <c r="A132" s="125">
        <v>3</v>
      </c>
      <c r="B132" s="84" t="s">
        <v>322</v>
      </c>
      <c r="C132" s="84" t="s">
        <v>344</v>
      </c>
      <c r="D132" s="84"/>
      <c r="E132" s="79" t="s">
        <v>319</v>
      </c>
      <c r="F132" s="79" t="s">
        <v>320</v>
      </c>
      <c r="G132" s="84"/>
      <c r="H132" s="84">
        <v>100</v>
      </c>
      <c r="I132" s="79"/>
      <c r="J132" s="79"/>
      <c r="K132" s="79"/>
      <c r="L132" s="79"/>
      <c r="M132" s="79"/>
      <c r="N132" s="79"/>
      <c r="O132" s="81">
        <f t="shared" si="198"/>
        <v>0</v>
      </c>
      <c r="P132" s="82"/>
      <c r="Q132" s="82"/>
      <c r="R132" s="82"/>
      <c r="S132" s="87">
        <f t="shared" si="199"/>
        <v>11873</v>
      </c>
      <c r="T132" s="86"/>
      <c r="U132" s="86">
        <v>11873</v>
      </c>
      <c r="V132" s="86"/>
      <c r="W132" s="87">
        <f t="shared" si="203"/>
        <v>0</v>
      </c>
      <c r="X132" s="86"/>
      <c r="Y132" s="86"/>
      <c r="Z132" s="82"/>
      <c r="AA132" s="81">
        <f t="shared" si="158"/>
        <v>0</v>
      </c>
      <c r="AB132" s="82"/>
      <c r="AC132" s="82"/>
      <c r="AD132" s="82"/>
      <c r="AE132" s="81">
        <f t="shared" si="159"/>
        <v>0</v>
      </c>
      <c r="AF132" s="82"/>
      <c r="AG132" s="82"/>
      <c r="AH132" s="82"/>
      <c r="AI132" s="81">
        <f t="shared" si="160"/>
        <v>0</v>
      </c>
      <c r="AJ132" s="82"/>
      <c r="AK132" s="82"/>
      <c r="AL132" s="82"/>
      <c r="AM132" s="81">
        <f t="shared" si="161"/>
        <v>0</v>
      </c>
      <c r="AN132" s="82"/>
      <c r="AO132" s="82"/>
      <c r="AP132" s="82"/>
      <c r="AQ132" s="81">
        <f t="shared" si="162"/>
        <v>0</v>
      </c>
      <c r="AR132" s="82"/>
      <c r="AS132" s="82"/>
      <c r="AT132" s="82"/>
      <c r="AU132" s="81">
        <f t="shared" si="163"/>
        <v>11873</v>
      </c>
      <c r="AV132" s="81">
        <f t="shared" si="200"/>
        <v>0</v>
      </c>
      <c r="AW132" s="81">
        <f t="shared" si="201"/>
        <v>11873</v>
      </c>
      <c r="AX132" s="81">
        <f t="shared" si="202"/>
        <v>0</v>
      </c>
      <c r="AY132" s="79" t="s">
        <v>343</v>
      </c>
    </row>
    <row r="133" spans="1:51" s="85" customFormat="1" ht="52.5" outlineLevel="1" x14ac:dyDescent="0.25">
      <c r="A133" s="125">
        <v>4</v>
      </c>
      <c r="B133" s="84" t="s">
        <v>323</v>
      </c>
      <c r="C133" s="84" t="s">
        <v>344</v>
      </c>
      <c r="D133" s="84"/>
      <c r="E133" s="79" t="s">
        <v>319</v>
      </c>
      <c r="F133" s="79" t="s">
        <v>320</v>
      </c>
      <c r="G133" s="84"/>
      <c r="H133" s="84">
        <v>100</v>
      </c>
      <c r="I133" s="79"/>
      <c r="J133" s="79"/>
      <c r="K133" s="79"/>
      <c r="L133" s="79"/>
      <c r="M133" s="79"/>
      <c r="N133" s="79"/>
      <c r="O133" s="81">
        <f t="shared" si="198"/>
        <v>0</v>
      </c>
      <c r="P133" s="82"/>
      <c r="Q133" s="82"/>
      <c r="R133" s="82"/>
      <c r="S133" s="87">
        <f t="shared" si="199"/>
        <v>900</v>
      </c>
      <c r="T133" s="86"/>
      <c r="U133" s="86">
        <v>900</v>
      </c>
      <c r="V133" s="86"/>
      <c r="W133" s="87">
        <f t="shared" si="203"/>
        <v>0</v>
      </c>
      <c r="X133" s="86"/>
      <c r="Y133" s="86"/>
      <c r="Z133" s="82"/>
      <c r="AA133" s="81">
        <f t="shared" si="158"/>
        <v>0</v>
      </c>
      <c r="AB133" s="82"/>
      <c r="AC133" s="82"/>
      <c r="AD133" s="82"/>
      <c r="AE133" s="81">
        <f t="shared" si="159"/>
        <v>0</v>
      </c>
      <c r="AF133" s="82"/>
      <c r="AG133" s="82"/>
      <c r="AH133" s="82"/>
      <c r="AI133" s="81">
        <f t="shared" si="160"/>
        <v>0</v>
      </c>
      <c r="AJ133" s="82"/>
      <c r="AK133" s="82"/>
      <c r="AL133" s="82"/>
      <c r="AM133" s="81">
        <f t="shared" si="161"/>
        <v>0</v>
      </c>
      <c r="AN133" s="82"/>
      <c r="AO133" s="82"/>
      <c r="AP133" s="82"/>
      <c r="AQ133" s="81">
        <f t="shared" si="162"/>
        <v>0</v>
      </c>
      <c r="AR133" s="82"/>
      <c r="AS133" s="82"/>
      <c r="AT133" s="82"/>
      <c r="AU133" s="81">
        <f t="shared" si="163"/>
        <v>900</v>
      </c>
      <c r="AV133" s="81">
        <f t="shared" si="200"/>
        <v>0</v>
      </c>
      <c r="AW133" s="81">
        <f t="shared" si="201"/>
        <v>900</v>
      </c>
      <c r="AX133" s="81">
        <f t="shared" si="202"/>
        <v>0</v>
      </c>
      <c r="AY133" s="79" t="s">
        <v>343</v>
      </c>
    </row>
    <row r="134" spans="1:51" s="85" customFormat="1" ht="52.5" outlineLevel="1" x14ac:dyDescent="0.25">
      <c r="A134" s="125">
        <v>5</v>
      </c>
      <c r="B134" s="84" t="s">
        <v>324</v>
      </c>
      <c r="C134" s="84" t="s">
        <v>277</v>
      </c>
      <c r="D134" s="84"/>
      <c r="E134" s="79" t="s">
        <v>319</v>
      </c>
      <c r="F134" s="79" t="s">
        <v>320</v>
      </c>
      <c r="G134" s="84"/>
      <c r="H134" s="84">
        <v>100</v>
      </c>
      <c r="I134" s="79"/>
      <c r="J134" s="79"/>
      <c r="K134" s="79"/>
      <c r="L134" s="79"/>
      <c r="M134" s="79"/>
      <c r="N134" s="79"/>
      <c r="O134" s="81">
        <f t="shared" si="198"/>
        <v>0</v>
      </c>
      <c r="P134" s="82"/>
      <c r="Q134" s="82"/>
      <c r="R134" s="82"/>
      <c r="S134" s="87">
        <f t="shared" si="199"/>
        <v>1677.6</v>
      </c>
      <c r="T134" s="86"/>
      <c r="U134" s="86">
        <v>1677.6</v>
      </c>
      <c r="V134" s="86"/>
      <c r="W134" s="87">
        <f t="shared" si="203"/>
        <v>0</v>
      </c>
      <c r="X134" s="86"/>
      <c r="Y134" s="86"/>
      <c r="Z134" s="82"/>
      <c r="AA134" s="81">
        <f t="shared" si="158"/>
        <v>0</v>
      </c>
      <c r="AB134" s="82"/>
      <c r="AC134" s="82"/>
      <c r="AD134" s="82"/>
      <c r="AE134" s="81">
        <f t="shared" si="159"/>
        <v>0</v>
      </c>
      <c r="AF134" s="82"/>
      <c r="AG134" s="82"/>
      <c r="AH134" s="82"/>
      <c r="AI134" s="81">
        <f t="shared" si="160"/>
        <v>0</v>
      </c>
      <c r="AJ134" s="82"/>
      <c r="AK134" s="82"/>
      <c r="AL134" s="82"/>
      <c r="AM134" s="81">
        <f t="shared" si="161"/>
        <v>0</v>
      </c>
      <c r="AN134" s="82"/>
      <c r="AO134" s="82"/>
      <c r="AP134" s="82"/>
      <c r="AQ134" s="81">
        <f t="shared" si="162"/>
        <v>0</v>
      </c>
      <c r="AR134" s="82"/>
      <c r="AS134" s="82"/>
      <c r="AT134" s="82"/>
      <c r="AU134" s="81">
        <f t="shared" si="163"/>
        <v>1677.6</v>
      </c>
      <c r="AV134" s="81">
        <f t="shared" si="200"/>
        <v>0</v>
      </c>
      <c r="AW134" s="81">
        <f t="shared" si="201"/>
        <v>1677.6</v>
      </c>
      <c r="AX134" s="81">
        <f t="shared" si="202"/>
        <v>0</v>
      </c>
      <c r="AY134" s="79" t="s">
        <v>343</v>
      </c>
    </row>
    <row r="135" spans="1:51" s="85" customFormat="1" ht="52.5" outlineLevel="1" x14ac:dyDescent="0.25">
      <c r="A135" s="125">
        <v>6</v>
      </c>
      <c r="B135" s="84" t="s">
        <v>325</v>
      </c>
      <c r="C135" s="84" t="s">
        <v>311</v>
      </c>
      <c r="D135" s="84"/>
      <c r="E135" s="79" t="s">
        <v>319</v>
      </c>
      <c r="F135" s="79" t="s">
        <v>320</v>
      </c>
      <c r="G135" s="84"/>
      <c r="H135" s="84">
        <v>100</v>
      </c>
      <c r="I135" s="79"/>
      <c r="J135" s="79"/>
      <c r="K135" s="79"/>
      <c r="L135" s="79"/>
      <c r="M135" s="79"/>
      <c r="N135" s="79"/>
      <c r="O135" s="81">
        <f t="shared" si="198"/>
        <v>0</v>
      </c>
      <c r="P135" s="82"/>
      <c r="Q135" s="82"/>
      <c r="R135" s="82"/>
      <c r="S135" s="87">
        <f t="shared" si="199"/>
        <v>1677.7</v>
      </c>
      <c r="T135" s="86"/>
      <c r="U135" s="86">
        <v>1677.7</v>
      </c>
      <c r="V135" s="86"/>
      <c r="W135" s="87">
        <f t="shared" si="203"/>
        <v>0</v>
      </c>
      <c r="X135" s="86"/>
      <c r="Y135" s="86"/>
      <c r="Z135" s="82"/>
      <c r="AA135" s="81">
        <f t="shared" si="158"/>
        <v>0</v>
      </c>
      <c r="AB135" s="82"/>
      <c r="AC135" s="82"/>
      <c r="AD135" s="82"/>
      <c r="AE135" s="81">
        <f t="shared" si="159"/>
        <v>0</v>
      </c>
      <c r="AF135" s="82"/>
      <c r="AG135" s="82"/>
      <c r="AH135" s="82"/>
      <c r="AI135" s="81">
        <f t="shared" si="160"/>
        <v>0</v>
      </c>
      <c r="AJ135" s="82"/>
      <c r="AK135" s="82"/>
      <c r="AL135" s="82"/>
      <c r="AM135" s="81">
        <f t="shared" si="161"/>
        <v>0</v>
      </c>
      <c r="AN135" s="82"/>
      <c r="AO135" s="82"/>
      <c r="AP135" s="82"/>
      <c r="AQ135" s="81">
        <f t="shared" si="162"/>
        <v>0</v>
      </c>
      <c r="AR135" s="82"/>
      <c r="AS135" s="82"/>
      <c r="AT135" s="82"/>
      <c r="AU135" s="81">
        <f t="shared" si="163"/>
        <v>1677.7</v>
      </c>
      <c r="AV135" s="81">
        <f t="shared" si="200"/>
        <v>0</v>
      </c>
      <c r="AW135" s="81">
        <f t="shared" si="201"/>
        <v>1677.7</v>
      </c>
      <c r="AX135" s="81">
        <f t="shared" si="202"/>
        <v>0</v>
      </c>
      <c r="AY135" s="79" t="s">
        <v>343</v>
      </c>
    </row>
    <row r="136" spans="1:51" s="85" customFormat="1" ht="42" outlineLevel="1" x14ac:dyDescent="0.25">
      <c r="A136" s="125">
        <v>7</v>
      </c>
      <c r="B136" s="84" t="s">
        <v>326</v>
      </c>
      <c r="C136" s="84" t="s">
        <v>346</v>
      </c>
      <c r="D136" s="84"/>
      <c r="E136" s="79" t="s">
        <v>319</v>
      </c>
      <c r="F136" s="79" t="s">
        <v>320</v>
      </c>
      <c r="G136" s="84"/>
      <c r="H136" s="84">
        <v>100</v>
      </c>
      <c r="I136" s="79"/>
      <c r="J136" s="79"/>
      <c r="K136" s="79"/>
      <c r="L136" s="79"/>
      <c r="M136" s="79"/>
      <c r="N136" s="79"/>
      <c r="O136" s="81">
        <f t="shared" si="198"/>
        <v>0</v>
      </c>
      <c r="P136" s="82"/>
      <c r="Q136" s="82"/>
      <c r="R136" s="82"/>
      <c r="S136" s="87">
        <f t="shared" si="199"/>
        <v>21742.2</v>
      </c>
      <c r="T136" s="86"/>
      <c r="U136" s="86">
        <v>21742.2</v>
      </c>
      <c r="V136" s="86"/>
      <c r="W136" s="87">
        <f t="shared" si="203"/>
        <v>0</v>
      </c>
      <c r="X136" s="86"/>
      <c r="Y136" s="86"/>
      <c r="Z136" s="82"/>
      <c r="AA136" s="81">
        <f t="shared" si="158"/>
        <v>0</v>
      </c>
      <c r="AB136" s="82"/>
      <c r="AC136" s="82"/>
      <c r="AD136" s="82"/>
      <c r="AE136" s="81">
        <f t="shared" si="159"/>
        <v>0</v>
      </c>
      <c r="AF136" s="82"/>
      <c r="AG136" s="82"/>
      <c r="AH136" s="82"/>
      <c r="AI136" s="81">
        <f t="shared" si="160"/>
        <v>0</v>
      </c>
      <c r="AJ136" s="82"/>
      <c r="AK136" s="82"/>
      <c r="AL136" s="82"/>
      <c r="AM136" s="81">
        <f t="shared" si="161"/>
        <v>0</v>
      </c>
      <c r="AN136" s="82"/>
      <c r="AO136" s="82"/>
      <c r="AP136" s="82"/>
      <c r="AQ136" s="81">
        <f t="shared" si="162"/>
        <v>0</v>
      </c>
      <c r="AR136" s="82"/>
      <c r="AS136" s="82"/>
      <c r="AT136" s="82"/>
      <c r="AU136" s="81">
        <f t="shared" si="163"/>
        <v>21742.2</v>
      </c>
      <c r="AV136" s="81">
        <f t="shared" si="200"/>
        <v>0</v>
      </c>
      <c r="AW136" s="81">
        <f t="shared" si="201"/>
        <v>21742.2</v>
      </c>
      <c r="AX136" s="81">
        <f t="shared" si="202"/>
        <v>0</v>
      </c>
      <c r="AY136" s="79" t="s">
        <v>343</v>
      </c>
    </row>
    <row r="137" spans="1:51" s="85" customFormat="1" ht="52.5" outlineLevel="1" x14ac:dyDescent="0.25">
      <c r="A137" s="125">
        <v>8</v>
      </c>
      <c r="B137" s="84" t="s">
        <v>327</v>
      </c>
      <c r="C137" s="84" t="s">
        <v>347</v>
      </c>
      <c r="D137" s="84"/>
      <c r="E137" s="79" t="s">
        <v>319</v>
      </c>
      <c r="F137" s="79" t="s">
        <v>320</v>
      </c>
      <c r="G137" s="84"/>
      <c r="H137" s="84">
        <v>100</v>
      </c>
      <c r="I137" s="79"/>
      <c r="J137" s="79"/>
      <c r="K137" s="79"/>
      <c r="L137" s="79"/>
      <c r="M137" s="79"/>
      <c r="N137" s="79"/>
      <c r="O137" s="81">
        <f t="shared" si="198"/>
        <v>0</v>
      </c>
      <c r="P137" s="82"/>
      <c r="Q137" s="82"/>
      <c r="R137" s="82"/>
      <c r="S137" s="87">
        <f t="shared" si="199"/>
        <v>1677.7</v>
      </c>
      <c r="T137" s="86"/>
      <c r="U137" s="86">
        <v>1677.7</v>
      </c>
      <c r="V137" s="86"/>
      <c r="W137" s="87">
        <f t="shared" si="203"/>
        <v>0</v>
      </c>
      <c r="X137" s="86"/>
      <c r="Y137" s="86"/>
      <c r="Z137" s="82"/>
      <c r="AA137" s="81">
        <f t="shared" si="158"/>
        <v>0</v>
      </c>
      <c r="AB137" s="82"/>
      <c r="AC137" s="82"/>
      <c r="AD137" s="82"/>
      <c r="AE137" s="81">
        <f t="shared" si="159"/>
        <v>0</v>
      </c>
      <c r="AF137" s="82"/>
      <c r="AG137" s="82"/>
      <c r="AH137" s="82"/>
      <c r="AI137" s="81">
        <f t="shared" si="160"/>
        <v>0</v>
      </c>
      <c r="AJ137" s="82"/>
      <c r="AK137" s="82"/>
      <c r="AL137" s="82"/>
      <c r="AM137" s="81">
        <f t="shared" si="161"/>
        <v>0</v>
      </c>
      <c r="AN137" s="82"/>
      <c r="AO137" s="82"/>
      <c r="AP137" s="82"/>
      <c r="AQ137" s="81">
        <f t="shared" si="162"/>
        <v>0</v>
      </c>
      <c r="AR137" s="82"/>
      <c r="AS137" s="82"/>
      <c r="AT137" s="82"/>
      <c r="AU137" s="81">
        <f t="shared" si="163"/>
        <v>1677.7</v>
      </c>
      <c r="AV137" s="81">
        <f t="shared" si="200"/>
        <v>0</v>
      </c>
      <c r="AW137" s="81">
        <f t="shared" si="201"/>
        <v>1677.7</v>
      </c>
      <c r="AX137" s="81">
        <f t="shared" si="202"/>
        <v>0</v>
      </c>
      <c r="AY137" s="79" t="s">
        <v>343</v>
      </c>
    </row>
    <row r="138" spans="1:51" s="85" customFormat="1" ht="52.5" outlineLevel="1" x14ac:dyDescent="0.25">
      <c r="A138" s="125">
        <v>9</v>
      </c>
      <c r="B138" s="84" t="s">
        <v>328</v>
      </c>
      <c r="C138" s="84" t="s">
        <v>345</v>
      </c>
      <c r="D138" s="84"/>
      <c r="E138" s="79" t="s">
        <v>319</v>
      </c>
      <c r="F138" s="79" t="s">
        <v>329</v>
      </c>
      <c r="G138" s="84"/>
      <c r="H138" s="84">
        <v>100</v>
      </c>
      <c r="I138" s="79"/>
      <c r="J138" s="79"/>
      <c r="K138" s="79"/>
      <c r="L138" s="79"/>
      <c r="M138" s="79"/>
      <c r="N138" s="79"/>
      <c r="O138" s="81">
        <f t="shared" si="198"/>
        <v>0</v>
      </c>
      <c r="P138" s="82"/>
      <c r="Q138" s="82"/>
      <c r="R138" s="82"/>
      <c r="S138" s="87">
        <f t="shared" si="199"/>
        <v>1677.7</v>
      </c>
      <c r="T138" s="86"/>
      <c r="U138" s="86">
        <v>1677.7</v>
      </c>
      <c r="V138" s="86"/>
      <c r="W138" s="87">
        <f t="shared" si="203"/>
        <v>0</v>
      </c>
      <c r="X138" s="86"/>
      <c r="Y138" s="86"/>
      <c r="Z138" s="82"/>
      <c r="AA138" s="81">
        <f t="shared" si="158"/>
        <v>0</v>
      </c>
      <c r="AB138" s="82"/>
      <c r="AC138" s="82"/>
      <c r="AD138" s="82"/>
      <c r="AE138" s="81">
        <f t="shared" si="159"/>
        <v>0</v>
      </c>
      <c r="AF138" s="82"/>
      <c r="AG138" s="82"/>
      <c r="AH138" s="82"/>
      <c r="AI138" s="81">
        <f t="shared" si="160"/>
        <v>0</v>
      </c>
      <c r="AJ138" s="82"/>
      <c r="AK138" s="82"/>
      <c r="AL138" s="82"/>
      <c r="AM138" s="81">
        <f t="shared" si="161"/>
        <v>0</v>
      </c>
      <c r="AN138" s="82"/>
      <c r="AO138" s="82"/>
      <c r="AP138" s="82"/>
      <c r="AQ138" s="81">
        <f t="shared" si="162"/>
        <v>0</v>
      </c>
      <c r="AR138" s="82"/>
      <c r="AS138" s="82"/>
      <c r="AT138" s="82"/>
      <c r="AU138" s="81">
        <f t="shared" si="163"/>
        <v>1677.7</v>
      </c>
      <c r="AV138" s="81">
        <f t="shared" si="200"/>
        <v>0</v>
      </c>
      <c r="AW138" s="81">
        <f t="shared" si="201"/>
        <v>1677.7</v>
      </c>
      <c r="AX138" s="81">
        <f t="shared" si="202"/>
        <v>0</v>
      </c>
      <c r="AY138" s="79" t="s">
        <v>343</v>
      </c>
    </row>
    <row r="139" spans="1:51" s="85" customFormat="1" ht="52.5" outlineLevel="1" x14ac:dyDescent="0.25">
      <c r="A139" s="125">
        <v>10</v>
      </c>
      <c r="B139" s="84" t="s">
        <v>330</v>
      </c>
      <c r="C139" s="84" t="s">
        <v>348</v>
      </c>
      <c r="D139" s="84"/>
      <c r="E139" s="79" t="s">
        <v>319</v>
      </c>
      <c r="F139" s="79" t="s">
        <v>329</v>
      </c>
      <c r="G139" s="84"/>
      <c r="H139" s="84">
        <v>100</v>
      </c>
      <c r="I139" s="79"/>
      <c r="J139" s="79"/>
      <c r="K139" s="79"/>
      <c r="L139" s="79"/>
      <c r="M139" s="79"/>
      <c r="N139" s="79"/>
      <c r="O139" s="81">
        <f t="shared" si="198"/>
        <v>0</v>
      </c>
      <c r="P139" s="82"/>
      <c r="Q139" s="82"/>
      <c r="R139" s="82"/>
      <c r="S139" s="87">
        <f t="shared" si="199"/>
        <v>1677.6</v>
      </c>
      <c r="T139" s="86"/>
      <c r="U139" s="86">
        <v>1677.6</v>
      </c>
      <c r="V139" s="86"/>
      <c r="W139" s="87">
        <f t="shared" si="203"/>
        <v>0</v>
      </c>
      <c r="X139" s="86"/>
      <c r="Y139" s="86"/>
      <c r="Z139" s="82"/>
      <c r="AA139" s="81">
        <f t="shared" si="158"/>
        <v>0</v>
      </c>
      <c r="AB139" s="82"/>
      <c r="AC139" s="82"/>
      <c r="AD139" s="82"/>
      <c r="AE139" s="81">
        <f t="shared" si="159"/>
        <v>0</v>
      </c>
      <c r="AF139" s="82"/>
      <c r="AG139" s="82"/>
      <c r="AH139" s="82"/>
      <c r="AI139" s="81">
        <f t="shared" si="160"/>
        <v>0</v>
      </c>
      <c r="AJ139" s="82"/>
      <c r="AK139" s="82"/>
      <c r="AL139" s="82"/>
      <c r="AM139" s="81">
        <f t="shared" si="161"/>
        <v>0</v>
      </c>
      <c r="AN139" s="82"/>
      <c r="AO139" s="82"/>
      <c r="AP139" s="82"/>
      <c r="AQ139" s="81">
        <f t="shared" si="162"/>
        <v>0</v>
      </c>
      <c r="AR139" s="82"/>
      <c r="AS139" s="82"/>
      <c r="AT139" s="82"/>
      <c r="AU139" s="81">
        <f t="shared" si="163"/>
        <v>1677.6</v>
      </c>
      <c r="AV139" s="81">
        <f t="shared" si="200"/>
        <v>0</v>
      </c>
      <c r="AW139" s="81">
        <f t="shared" si="201"/>
        <v>1677.6</v>
      </c>
      <c r="AX139" s="81">
        <f t="shared" si="202"/>
        <v>0</v>
      </c>
      <c r="AY139" s="79" t="s">
        <v>343</v>
      </c>
    </row>
    <row r="140" spans="1:51" s="85" customFormat="1" ht="52.5" outlineLevel="1" x14ac:dyDescent="0.25">
      <c r="A140" s="125">
        <v>11</v>
      </c>
      <c r="B140" s="84" t="s">
        <v>331</v>
      </c>
      <c r="C140" s="84" t="s">
        <v>293</v>
      </c>
      <c r="D140" s="84"/>
      <c r="E140" s="79" t="s">
        <v>319</v>
      </c>
      <c r="F140" s="79" t="s">
        <v>329</v>
      </c>
      <c r="G140" s="84"/>
      <c r="H140" s="84">
        <v>100</v>
      </c>
      <c r="I140" s="79"/>
      <c r="J140" s="79"/>
      <c r="K140" s="79"/>
      <c r="L140" s="79"/>
      <c r="M140" s="79"/>
      <c r="N140" s="79"/>
      <c r="O140" s="81">
        <f t="shared" si="198"/>
        <v>0</v>
      </c>
      <c r="P140" s="82"/>
      <c r="Q140" s="82"/>
      <c r="R140" s="82"/>
      <c r="S140" s="87">
        <f t="shared" si="199"/>
        <v>1677.6</v>
      </c>
      <c r="T140" s="86"/>
      <c r="U140" s="86">
        <v>1677.6</v>
      </c>
      <c r="V140" s="86"/>
      <c r="W140" s="87">
        <f t="shared" si="203"/>
        <v>0</v>
      </c>
      <c r="X140" s="86"/>
      <c r="Y140" s="86"/>
      <c r="Z140" s="82"/>
      <c r="AA140" s="81">
        <f t="shared" si="158"/>
        <v>0</v>
      </c>
      <c r="AB140" s="82"/>
      <c r="AC140" s="82"/>
      <c r="AD140" s="82"/>
      <c r="AE140" s="81">
        <f t="shared" si="159"/>
        <v>0</v>
      </c>
      <c r="AF140" s="82"/>
      <c r="AG140" s="82"/>
      <c r="AH140" s="82"/>
      <c r="AI140" s="81">
        <f t="shared" si="160"/>
        <v>0</v>
      </c>
      <c r="AJ140" s="82"/>
      <c r="AK140" s="82"/>
      <c r="AL140" s="82"/>
      <c r="AM140" s="81">
        <f t="shared" si="161"/>
        <v>0</v>
      </c>
      <c r="AN140" s="82"/>
      <c r="AO140" s="82"/>
      <c r="AP140" s="82"/>
      <c r="AQ140" s="81">
        <f t="shared" si="162"/>
        <v>0</v>
      </c>
      <c r="AR140" s="82"/>
      <c r="AS140" s="82"/>
      <c r="AT140" s="82"/>
      <c r="AU140" s="81">
        <f t="shared" si="163"/>
        <v>1677.6</v>
      </c>
      <c r="AV140" s="81">
        <f t="shared" si="200"/>
        <v>0</v>
      </c>
      <c r="AW140" s="81">
        <f t="shared" si="201"/>
        <v>1677.6</v>
      </c>
      <c r="AX140" s="81">
        <f t="shared" si="202"/>
        <v>0</v>
      </c>
      <c r="AY140" s="79" t="s">
        <v>343</v>
      </c>
    </row>
    <row r="141" spans="1:51" s="85" customFormat="1" ht="52.5" outlineLevel="1" x14ac:dyDescent="0.25">
      <c r="A141" s="125">
        <v>12</v>
      </c>
      <c r="B141" s="84" t="s">
        <v>332</v>
      </c>
      <c r="C141" s="84" t="s">
        <v>284</v>
      </c>
      <c r="D141" s="84"/>
      <c r="E141" s="79" t="s">
        <v>319</v>
      </c>
      <c r="F141" s="79" t="s">
        <v>329</v>
      </c>
      <c r="G141" s="84"/>
      <c r="H141" s="84">
        <v>100</v>
      </c>
      <c r="I141" s="79"/>
      <c r="J141" s="79"/>
      <c r="K141" s="79"/>
      <c r="L141" s="79"/>
      <c r="M141" s="79"/>
      <c r="N141" s="79"/>
      <c r="O141" s="81">
        <f t="shared" si="198"/>
        <v>0</v>
      </c>
      <c r="P141" s="82"/>
      <c r="Q141" s="82"/>
      <c r="R141" s="82"/>
      <c r="S141" s="87">
        <f t="shared" si="199"/>
        <v>1677.6</v>
      </c>
      <c r="T141" s="86"/>
      <c r="U141" s="86">
        <v>1677.6</v>
      </c>
      <c r="V141" s="86"/>
      <c r="W141" s="87">
        <f t="shared" si="203"/>
        <v>0</v>
      </c>
      <c r="X141" s="86"/>
      <c r="Y141" s="86"/>
      <c r="Z141" s="82"/>
      <c r="AA141" s="81">
        <f t="shared" si="158"/>
        <v>0</v>
      </c>
      <c r="AB141" s="82"/>
      <c r="AC141" s="82"/>
      <c r="AD141" s="82"/>
      <c r="AE141" s="81">
        <f t="shared" si="159"/>
        <v>0</v>
      </c>
      <c r="AF141" s="82"/>
      <c r="AG141" s="82"/>
      <c r="AH141" s="82"/>
      <c r="AI141" s="81">
        <f t="shared" si="160"/>
        <v>0</v>
      </c>
      <c r="AJ141" s="82"/>
      <c r="AK141" s="82"/>
      <c r="AL141" s="82"/>
      <c r="AM141" s="81">
        <f t="shared" si="161"/>
        <v>0</v>
      </c>
      <c r="AN141" s="82"/>
      <c r="AO141" s="82"/>
      <c r="AP141" s="82"/>
      <c r="AQ141" s="81">
        <f t="shared" si="162"/>
        <v>0</v>
      </c>
      <c r="AR141" s="82"/>
      <c r="AS141" s="82"/>
      <c r="AT141" s="82"/>
      <c r="AU141" s="81">
        <f t="shared" si="163"/>
        <v>1677.6</v>
      </c>
      <c r="AV141" s="81">
        <f t="shared" si="200"/>
        <v>0</v>
      </c>
      <c r="AW141" s="81">
        <f t="shared" si="201"/>
        <v>1677.6</v>
      </c>
      <c r="AX141" s="81">
        <f t="shared" si="202"/>
        <v>0</v>
      </c>
      <c r="AY141" s="79" t="s">
        <v>343</v>
      </c>
    </row>
    <row r="142" spans="1:51" s="85" customFormat="1" ht="52.5" outlineLevel="1" x14ac:dyDescent="0.25">
      <c r="A142" s="125">
        <v>13</v>
      </c>
      <c r="B142" s="84" t="s">
        <v>333</v>
      </c>
      <c r="C142" s="84" t="s">
        <v>344</v>
      </c>
      <c r="D142" s="84"/>
      <c r="E142" s="79" t="s">
        <v>319</v>
      </c>
      <c r="F142" s="79" t="s">
        <v>329</v>
      </c>
      <c r="G142" s="84"/>
      <c r="H142" s="84">
        <v>100</v>
      </c>
      <c r="I142" s="79"/>
      <c r="J142" s="79"/>
      <c r="K142" s="79"/>
      <c r="L142" s="79"/>
      <c r="M142" s="79"/>
      <c r="N142" s="79"/>
      <c r="O142" s="81">
        <f t="shared" si="198"/>
        <v>0</v>
      </c>
      <c r="P142" s="82"/>
      <c r="Q142" s="82"/>
      <c r="R142" s="82"/>
      <c r="S142" s="87">
        <f t="shared" si="199"/>
        <v>6805.8</v>
      </c>
      <c r="T142" s="86"/>
      <c r="U142" s="86">
        <v>6805.8</v>
      </c>
      <c r="V142" s="86"/>
      <c r="W142" s="87">
        <f t="shared" si="203"/>
        <v>0</v>
      </c>
      <c r="X142" s="86"/>
      <c r="Y142" s="86"/>
      <c r="Z142" s="82"/>
      <c r="AA142" s="81">
        <f t="shared" si="158"/>
        <v>0</v>
      </c>
      <c r="AB142" s="82"/>
      <c r="AC142" s="82"/>
      <c r="AD142" s="82"/>
      <c r="AE142" s="81">
        <f t="shared" si="159"/>
        <v>0</v>
      </c>
      <c r="AF142" s="82"/>
      <c r="AG142" s="82"/>
      <c r="AH142" s="82"/>
      <c r="AI142" s="81">
        <f t="shared" si="160"/>
        <v>0</v>
      </c>
      <c r="AJ142" s="82"/>
      <c r="AK142" s="82"/>
      <c r="AL142" s="82"/>
      <c r="AM142" s="81">
        <f t="shared" si="161"/>
        <v>0</v>
      </c>
      <c r="AN142" s="82"/>
      <c r="AO142" s="82"/>
      <c r="AP142" s="82"/>
      <c r="AQ142" s="81">
        <f t="shared" si="162"/>
        <v>0</v>
      </c>
      <c r="AR142" s="82"/>
      <c r="AS142" s="82"/>
      <c r="AT142" s="82"/>
      <c r="AU142" s="81">
        <f t="shared" si="163"/>
        <v>6805.8</v>
      </c>
      <c r="AV142" s="81">
        <f t="shared" si="200"/>
        <v>0</v>
      </c>
      <c r="AW142" s="81">
        <f t="shared" si="201"/>
        <v>6805.8</v>
      </c>
      <c r="AX142" s="81">
        <f t="shared" si="202"/>
        <v>0</v>
      </c>
      <c r="AY142" s="79" t="s">
        <v>343</v>
      </c>
    </row>
    <row r="143" spans="1:51" s="85" customFormat="1" ht="63" outlineLevel="1" x14ac:dyDescent="0.25">
      <c r="A143" s="125">
        <v>14</v>
      </c>
      <c r="B143" s="84" t="s">
        <v>334</v>
      </c>
      <c r="C143" s="84" t="s">
        <v>344</v>
      </c>
      <c r="D143" s="84"/>
      <c r="E143" s="79" t="s">
        <v>319</v>
      </c>
      <c r="F143" s="79" t="s">
        <v>329</v>
      </c>
      <c r="G143" s="84"/>
      <c r="H143" s="84">
        <v>100</v>
      </c>
      <c r="I143" s="79"/>
      <c r="J143" s="79"/>
      <c r="K143" s="79"/>
      <c r="L143" s="79"/>
      <c r="M143" s="79"/>
      <c r="N143" s="79"/>
      <c r="O143" s="81">
        <f t="shared" si="198"/>
        <v>0</v>
      </c>
      <c r="P143" s="82"/>
      <c r="Q143" s="82"/>
      <c r="R143" s="82"/>
      <c r="S143" s="87">
        <f t="shared" si="199"/>
        <v>10297.5</v>
      </c>
      <c r="T143" s="86"/>
      <c r="U143" s="86">
        <f>3998.8+2100+4198.7</f>
        <v>10297.5</v>
      </c>
      <c r="V143" s="86"/>
      <c r="W143" s="87">
        <f t="shared" si="203"/>
        <v>0</v>
      </c>
      <c r="X143" s="86"/>
      <c r="Y143" s="86"/>
      <c r="Z143" s="82"/>
      <c r="AA143" s="81">
        <f t="shared" si="158"/>
        <v>0</v>
      </c>
      <c r="AB143" s="82"/>
      <c r="AC143" s="82"/>
      <c r="AD143" s="82"/>
      <c r="AE143" s="81">
        <f t="shared" si="159"/>
        <v>0</v>
      </c>
      <c r="AF143" s="82"/>
      <c r="AG143" s="82"/>
      <c r="AH143" s="82"/>
      <c r="AI143" s="81">
        <f t="shared" si="160"/>
        <v>0</v>
      </c>
      <c r="AJ143" s="82"/>
      <c r="AK143" s="82"/>
      <c r="AL143" s="82"/>
      <c r="AM143" s="81">
        <f t="shared" si="161"/>
        <v>0</v>
      </c>
      <c r="AN143" s="82"/>
      <c r="AO143" s="82"/>
      <c r="AP143" s="82"/>
      <c r="AQ143" s="81">
        <f t="shared" si="162"/>
        <v>0</v>
      </c>
      <c r="AR143" s="82"/>
      <c r="AS143" s="82"/>
      <c r="AT143" s="82"/>
      <c r="AU143" s="81">
        <f t="shared" si="163"/>
        <v>10297.5</v>
      </c>
      <c r="AV143" s="81">
        <f t="shared" si="200"/>
        <v>0</v>
      </c>
      <c r="AW143" s="81">
        <f t="shared" si="201"/>
        <v>10297.5</v>
      </c>
      <c r="AX143" s="81">
        <f t="shared" si="202"/>
        <v>0</v>
      </c>
      <c r="AY143" s="79" t="s">
        <v>343</v>
      </c>
    </row>
    <row r="144" spans="1:51" s="85" customFormat="1" ht="52.5" outlineLevel="1" x14ac:dyDescent="0.25">
      <c r="A144" s="125">
        <v>15</v>
      </c>
      <c r="B144" s="84" t="s">
        <v>335</v>
      </c>
      <c r="C144" s="84" t="s">
        <v>344</v>
      </c>
      <c r="D144" s="84"/>
      <c r="E144" s="79" t="s">
        <v>319</v>
      </c>
      <c r="F144" s="79" t="s">
        <v>329</v>
      </c>
      <c r="G144" s="84"/>
      <c r="H144" s="84"/>
      <c r="I144" s="84">
        <v>100</v>
      </c>
      <c r="J144" s="79"/>
      <c r="K144" s="79"/>
      <c r="L144" s="79"/>
      <c r="M144" s="79"/>
      <c r="N144" s="79"/>
      <c r="O144" s="81">
        <f t="shared" si="198"/>
        <v>0</v>
      </c>
      <c r="P144" s="82"/>
      <c r="Q144" s="82"/>
      <c r="R144" s="82"/>
      <c r="S144" s="87">
        <f t="shared" si="199"/>
        <v>30000</v>
      </c>
      <c r="T144" s="86"/>
      <c r="U144" s="86">
        <v>30000</v>
      </c>
      <c r="V144" s="86"/>
      <c r="W144" s="87">
        <f t="shared" si="203"/>
        <v>1000000</v>
      </c>
      <c r="X144" s="86"/>
      <c r="Y144" s="86">
        <v>1000000</v>
      </c>
      <c r="Z144" s="82"/>
      <c r="AA144" s="81">
        <f t="shared" si="158"/>
        <v>0</v>
      </c>
      <c r="AB144" s="82"/>
      <c r="AC144" s="82"/>
      <c r="AD144" s="82"/>
      <c r="AE144" s="81">
        <f t="shared" si="159"/>
        <v>0</v>
      </c>
      <c r="AF144" s="82"/>
      <c r="AG144" s="82"/>
      <c r="AH144" s="82"/>
      <c r="AI144" s="81">
        <f t="shared" si="160"/>
        <v>0</v>
      </c>
      <c r="AJ144" s="82"/>
      <c r="AK144" s="82"/>
      <c r="AL144" s="82"/>
      <c r="AM144" s="81">
        <f t="shared" si="161"/>
        <v>0</v>
      </c>
      <c r="AN144" s="82"/>
      <c r="AO144" s="82"/>
      <c r="AP144" s="82"/>
      <c r="AQ144" s="81">
        <f t="shared" si="162"/>
        <v>0</v>
      </c>
      <c r="AR144" s="82"/>
      <c r="AS144" s="82"/>
      <c r="AT144" s="82"/>
      <c r="AU144" s="81">
        <f t="shared" si="163"/>
        <v>1030000</v>
      </c>
      <c r="AV144" s="81">
        <f t="shared" si="200"/>
        <v>0</v>
      </c>
      <c r="AW144" s="81">
        <f t="shared" si="201"/>
        <v>1030000</v>
      </c>
      <c r="AX144" s="81">
        <f t="shared" si="202"/>
        <v>0</v>
      </c>
      <c r="AY144" s="79" t="s">
        <v>343</v>
      </c>
    </row>
    <row r="145" spans="1:51" s="85" customFormat="1" ht="63" outlineLevel="1" x14ac:dyDescent="0.25">
      <c r="A145" s="125">
        <v>16</v>
      </c>
      <c r="B145" s="84" t="s">
        <v>336</v>
      </c>
      <c r="C145" s="84" t="s">
        <v>344</v>
      </c>
      <c r="D145" s="84"/>
      <c r="E145" s="79" t="s">
        <v>319</v>
      </c>
      <c r="F145" s="79" t="s">
        <v>329</v>
      </c>
      <c r="G145" s="84"/>
      <c r="H145" s="84">
        <v>100</v>
      </c>
      <c r="I145" s="79"/>
      <c r="J145" s="79"/>
      <c r="K145" s="79"/>
      <c r="L145" s="79"/>
      <c r="M145" s="79"/>
      <c r="N145" s="79"/>
      <c r="O145" s="81">
        <f t="shared" si="198"/>
        <v>0</v>
      </c>
      <c r="P145" s="82"/>
      <c r="Q145" s="82"/>
      <c r="R145" s="82"/>
      <c r="S145" s="87">
        <f t="shared" si="199"/>
        <v>3206.5</v>
      </c>
      <c r="T145" s="86"/>
      <c r="U145" s="86">
        <v>3206.5</v>
      </c>
      <c r="V145" s="86"/>
      <c r="W145" s="87">
        <f t="shared" si="203"/>
        <v>0</v>
      </c>
      <c r="X145" s="86"/>
      <c r="Y145" s="86"/>
      <c r="Z145" s="82"/>
      <c r="AA145" s="81">
        <f t="shared" si="158"/>
        <v>0</v>
      </c>
      <c r="AB145" s="82"/>
      <c r="AC145" s="82"/>
      <c r="AD145" s="82"/>
      <c r="AE145" s="81">
        <f t="shared" si="159"/>
        <v>0</v>
      </c>
      <c r="AF145" s="82"/>
      <c r="AG145" s="82"/>
      <c r="AH145" s="82"/>
      <c r="AI145" s="81">
        <f t="shared" si="160"/>
        <v>0</v>
      </c>
      <c r="AJ145" s="82"/>
      <c r="AK145" s="82"/>
      <c r="AL145" s="82"/>
      <c r="AM145" s="81">
        <f t="shared" si="161"/>
        <v>0</v>
      </c>
      <c r="AN145" s="82"/>
      <c r="AO145" s="82"/>
      <c r="AP145" s="82"/>
      <c r="AQ145" s="81">
        <f t="shared" si="162"/>
        <v>0</v>
      </c>
      <c r="AR145" s="82"/>
      <c r="AS145" s="82"/>
      <c r="AT145" s="82"/>
      <c r="AU145" s="81">
        <f t="shared" si="163"/>
        <v>3206.5</v>
      </c>
      <c r="AV145" s="81">
        <f t="shared" si="200"/>
        <v>0</v>
      </c>
      <c r="AW145" s="81">
        <f t="shared" si="201"/>
        <v>3206.5</v>
      </c>
      <c r="AX145" s="81">
        <f t="shared" si="202"/>
        <v>0</v>
      </c>
      <c r="AY145" s="79" t="s">
        <v>343</v>
      </c>
    </row>
    <row r="146" spans="1:51" s="85" customFormat="1" ht="52.5" outlineLevel="1" x14ac:dyDescent="0.25">
      <c r="A146" s="125">
        <v>17</v>
      </c>
      <c r="B146" s="84" t="s">
        <v>337</v>
      </c>
      <c r="C146" s="84" t="s">
        <v>344</v>
      </c>
      <c r="D146" s="84"/>
      <c r="E146" s="79" t="s">
        <v>319</v>
      </c>
      <c r="F146" s="79" t="s">
        <v>329</v>
      </c>
      <c r="G146" s="84"/>
      <c r="H146" s="84">
        <v>100</v>
      </c>
      <c r="I146" s="79"/>
      <c r="J146" s="79"/>
      <c r="K146" s="79"/>
      <c r="L146" s="79"/>
      <c r="M146" s="79"/>
      <c r="N146" s="79"/>
      <c r="O146" s="81">
        <f t="shared" si="198"/>
        <v>0</v>
      </c>
      <c r="P146" s="82"/>
      <c r="Q146" s="82"/>
      <c r="R146" s="82"/>
      <c r="S146" s="87">
        <f t="shared" si="199"/>
        <v>4720</v>
      </c>
      <c r="T146" s="86"/>
      <c r="U146" s="86">
        <v>4720</v>
      </c>
      <c r="V146" s="86"/>
      <c r="W146" s="87">
        <f t="shared" si="203"/>
        <v>0</v>
      </c>
      <c r="X146" s="86"/>
      <c r="Y146" s="86"/>
      <c r="Z146" s="82"/>
      <c r="AA146" s="81">
        <f t="shared" si="158"/>
        <v>0</v>
      </c>
      <c r="AB146" s="82"/>
      <c r="AC146" s="82"/>
      <c r="AD146" s="82"/>
      <c r="AE146" s="81">
        <f t="shared" si="159"/>
        <v>0</v>
      </c>
      <c r="AF146" s="82"/>
      <c r="AG146" s="82"/>
      <c r="AH146" s="82"/>
      <c r="AI146" s="81">
        <f t="shared" si="160"/>
        <v>0</v>
      </c>
      <c r="AJ146" s="82"/>
      <c r="AK146" s="82"/>
      <c r="AL146" s="82"/>
      <c r="AM146" s="81">
        <f t="shared" si="161"/>
        <v>0</v>
      </c>
      <c r="AN146" s="82"/>
      <c r="AO146" s="82"/>
      <c r="AP146" s="82"/>
      <c r="AQ146" s="81">
        <f t="shared" si="162"/>
        <v>0</v>
      </c>
      <c r="AR146" s="82"/>
      <c r="AS146" s="82"/>
      <c r="AT146" s="82"/>
      <c r="AU146" s="81">
        <f t="shared" si="163"/>
        <v>4720</v>
      </c>
      <c r="AV146" s="81">
        <f t="shared" si="200"/>
        <v>0</v>
      </c>
      <c r="AW146" s="81">
        <f t="shared" si="201"/>
        <v>4720</v>
      </c>
      <c r="AX146" s="81">
        <f t="shared" si="202"/>
        <v>0</v>
      </c>
      <c r="AY146" s="79" t="s">
        <v>343</v>
      </c>
    </row>
    <row r="147" spans="1:51" s="85" customFormat="1" ht="73.5" outlineLevel="1" x14ac:dyDescent="0.25">
      <c r="A147" s="125">
        <v>18</v>
      </c>
      <c r="B147" s="84" t="s">
        <v>338</v>
      </c>
      <c r="C147" s="84" t="s">
        <v>344</v>
      </c>
      <c r="D147" s="84"/>
      <c r="E147" s="79" t="s">
        <v>339</v>
      </c>
      <c r="F147" s="79" t="s">
        <v>329</v>
      </c>
      <c r="G147" s="84"/>
      <c r="H147" s="84">
        <v>100</v>
      </c>
      <c r="I147" s="79"/>
      <c r="J147" s="79"/>
      <c r="K147" s="79"/>
      <c r="L147" s="79"/>
      <c r="M147" s="79"/>
      <c r="N147" s="79"/>
      <c r="O147" s="81">
        <f t="shared" si="198"/>
        <v>0</v>
      </c>
      <c r="P147" s="82"/>
      <c r="Q147" s="82"/>
      <c r="R147" s="82"/>
      <c r="S147" s="87">
        <f t="shared" si="199"/>
        <v>2414</v>
      </c>
      <c r="T147" s="86"/>
      <c r="U147" s="86">
        <v>2414</v>
      </c>
      <c r="V147" s="86"/>
      <c r="W147" s="87">
        <f t="shared" si="203"/>
        <v>0</v>
      </c>
      <c r="X147" s="86"/>
      <c r="Y147" s="86"/>
      <c r="Z147" s="82"/>
      <c r="AA147" s="81">
        <f t="shared" si="158"/>
        <v>0</v>
      </c>
      <c r="AB147" s="82"/>
      <c r="AC147" s="82"/>
      <c r="AD147" s="82"/>
      <c r="AE147" s="81">
        <f t="shared" si="159"/>
        <v>0</v>
      </c>
      <c r="AF147" s="82"/>
      <c r="AG147" s="82"/>
      <c r="AH147" s="82"/>
      <c r="AI147" s="81">
        <f t="shared" si="160"/>
        <v>0</v>
      </c>
      <c r="AJ147" s="82"/>
      <c r="AK147" s="82"/>
      <c r="AL147" s="82"/>
      <c r="AM147" s="81">
        <f t="shared" si="161"/>
        <v>0</v>
      </c>
      <c r="AN147" s="82"/>
      <c r="AO147" s="82"/>
      <c r="AP147" s="82"/>
      <c r="AQ147" s="81">
        <f t="shared" si="162"/>
        <v>0</v>
      </c>
      <c r="AR147" s="82"/>
      <c r="AS147" s="82"/>
      <c r="AT147" s="82"/>
      <c r="AU147" s="81">
        <f t="shared" si="163"/>
        <v>2414</v>
      </c>
      <c r="AV147" s="81">
        <f t="shared" si="200"/>
        <v>0</v>
      </c>
      <c r="AW147" s="81">
        <f t="shared" si="201"/>
        <v>2414</v>
      </c>
      <c r="AX147" s="81">
        <f t="shared" si="202"/>
        <v>0</v>
      </c>
      <c r="AY147" s="79" t="s">
        <v>343</v>
      </c>
    </row>
    <row r="148" spans="1:51" s="85" customFormat="1" ht="73.5" outlineLevel="1" x14ac:dyDescent="0.25">
      <c r="A148" s="125">
        <v>19</v>
      </c>
      <c r="B148" s="84" t="s">
        <v>340</v>
      </c>
      <c r="C148" s="84" t="s">
        <v>344</v>
      </c>
      <c r="D148" s="84"/>
      <c r="E148" s="79" t="s">
        <v>339</v>
      </c>
      <c r="F148" s="79" t="s">
        <v>341</v>
      </c>
      <c r="G148" s="84"/>
      <c r="H148" s="84">
        <v>100</v>
      </c>
      <c r="I148" s="79"/>
      <c r="J148" s="79"/>
      <c r="K148" s="79"/>
      <c r="L148" s="79"/>
      <c r="M148" s="79"/>
      <c r="N148" s="79"/>
      <c r="O148" s="81">
        <f t="shared" si="198"/>
        <v>0</v>
      </c>
      <c r="P148" s="82"/>
      <c r="Q148" s="82"/>
      <c r="R148" s="82"/>
      <c r="S148" s="87">
        <f t="shared" si="199"/>
        <v>2200</v>
      </c>
      <c r="T148" s="86"/>
      <c r="U148" s="86">
        <v>2200</v>
      </c>
      <c r="V148" s="86"/>
      <c r="W148" s="87">
        <f t="shared" si="203"/>
        <v>0</v>
      </c>
      <c r="X148" s="86"/>
      <c r="Y148" s="86"/>
      <c r="Z148" s="82"/>
      <c r="AA148" s="81">
        <f t="shared" si="158"/>
        <v>0</v>
      </c>
      <c r="AB148" s="82"/>
      <c r="AC148" s="82"/>
      <c r="AD148" s="82"/>
      <c r="AE148" s="81">
        <f t="shared" si="159"/>
        <v>0</v>
      </c>
      <c r="AF148" s="82"/>
      <c r="AG148" s="82"/>
      <c r="AH148" s="82"/>
      <c r="AI148" s="81">
        <f t="shared" si="160"/>
        <v>0</v>
      </c>
      <c r="AJ148" s="82"/>
      <c r="AK148" s="82"/>
      <c r="AL148" s="82"/>
      <c r="AM148" s="81">
        <f t="shared" si="161"/>
        <v>0</v>
      </c>
      <c r="AN148" s="82"/>
      <c r="AO148" s="82"/>
      <c r="AP148" s="82"/>
      <c r="AQ148" s="81">
        <f t="shared" si="162"/>
        <v>0</v>
      </c>
      <c r="AR148" s="82"/>
      <c r="AS148" s="82"/>
      <c r="AT148" s="82"/>
      <c r="AU148" s="81">
        <f t="shared" si="163"/>
        <v>2200</v>
      </c>
      <c r="AV148" s="81">
        <f t="shared" si="200"/>
        <v>0</v>
      </c>
      <c r="AW148" s="81">
        <f t="shared" si="201"/>
        <v>2200</v>
      </c>
      <c r="AX148" s="81">
        <f t="shared" si="202"/>
        <v>0</v>
      </c>
      <c r="AY148" s="79" t="s">
        <v>343</v>
      </c>
    </row>
    <row r="149" spans="1:51" s="85" customFormat="1" ht="42" outlineLevel="1" x14ac:dyDescent="0.25">
      <c r="A149" s="125">
        <v>20</v>
      </c>
      <c r="B149" s="84" t="s">
        <v>342</v>
      </c>
      <c r="C149" s="84" t="s">
        <v>344</v>
      </c>
      <c r="D149" s="84"/>
      <c r="E149" s="79" t="s">
        <v>339</v>
      </c>
      <c r="F149" s="79" t="s">
        <v>341</v>
      </c>
      <c r="G149" s="84"/>
      <c r="H149" s="84"/>
      <c r="I149" s="84">
        <v>100</v>
      </c>
      <c r="J149" s="79"/>
      <c r="K149" s="79"/>
      <c r="L149" s="79"/>
      <c r="M149" s="79"/>
      <c r="N149" s="79"/>
      <c r="O149" s="81">
        <f t="shared" si="198"/>
        <v>0</v>
      </c>
      <c r="P149" s="82"/>
      <c r="Q149" s="82"/>
      <c r="R149" s="82"/>
      <c r="S149" s="87">
        <f t="shared" si="199"/>
        <v>50000</v>
      </c>
      <c r="T149" s="86"/>
      <c r="U149" s="86">
        <v>50000</v>
      </c>
      <c r="V149" s="86"/>
      <c r="W149" s="87">
        <f t="shared" si="203"/>
        <v>1500000</v>
      </c>
      <c r="X149" s="86"/>
      <c r="Y149" s="86">
        <v>1500000</v>
      </c>
      <c r="Z149" s="82"/>
      <c r="AA149" s="81">
        <f t="shared" si="158"/>
        <v>0</v>
      </c>
      <c r="AB149" s="82"/>
      <c r="AC149" s="82"/>
      <c r="AD149" s="82"/>
      <c r="AE149" s="81">
        <f t="shared" si="159"/>
        <v>0</v>
      </c>
      <c r="AF149" s="82"/>
      <c r="AG149" s="82"/>
      <c r="AH149" s="82"/>
      <c r="AI149" s="81">
        <f t="shared" si="160"/>
        <v>0</v>
      </c>
      <c r="AJ149" s="82"/>
      <c r="AK149" s="82"/>
      <c r="AL149" s="82"/>
      <c r="AM149" s="81">
        <f t="shared" si="161"/>
        <v>0</v>
      </c>
      <c r="AN149" s="82"/>
      <c r="AO149" s="82"/>
      <c r="AP149" s="82"/>
      <c r="AQ149" s="81">
        <f t="shared" si="162"/>
        <v>0</v>
      </c>
      <c r="AR149" s="82"/>
      <c r="AS149" s="82"/>
      <c r="AT149" s="82"/>
      <c r="AU149" s="81">
        <f t="shared" si="163"/>
        <v>1550000</v>
      </c>
      <c r="AV149" s="81">
        <f t="shared" si="200"/>
        <v>0</v>
      </c>
      <c r="AW149" s="81">
        <f t="shared" si="201"/>
        <v>1550000</v>
      </c>
      <c r="AX149" s="81">
        <f t="shared" si="202"/>
        <v>0</v>
      </c>
      <c r="AY149" s="79" t="s">
        <v>343</v>
      </c>
    </row>
    <row r="150" spans="1:51" x14ac:dyDescent="0.25">
      <c r="A150" s="18">
        <v>3</v>
      </c>
      <c r="B150" s="19" t="s">
        <v>15</v>
      </c>
      <c r="C150" s="33"/>
      <c r="D150" s="33"/>
      <c r="E150" s="18"/>
      <c r="F150" s="18"/>
      <c r="G150" s="20"/>
      <c r="H150" s="20"/>
      <c r="I150" s="18"/>
      <c r="J150" s="18"/>
      <c r="K150" s="18"/>
      <c r="L150" s="18"/>
      <c r="M150" s="18"/>
      <c r="N150" s="18"/>
      <c r="O150" s="21">
        <f>SUM(O151:O167)</f>
        <v>1505634.9</v>
      </c>
      <c r="P150" s="21">
        <f>SUM(P151:P167)</f>
        <v>605333.4</v>
      </c>
      <c r="Q150" s="21">
        <f>SUM(Q151:Q167)</f>
        <v>900301.5</v>
      </c>
      <c r="R150" s="21">
        <f>SUM(R151:R167)</f>
        <v>0</v>
      </c>
      <c r="S150" s="21">
        <f t="shared" si="166"/>
        <v>3458157</v>
      </c>
      <c r="T150" s="21">
        <f>SUM(T151:T167)</f>
        <v>1956895.6</v>
      </c>
      <c r="U150" s="21">
        <f>SUM(U151:U167)</f>
        <v>1501261.4</v>
      </c>
      <c r="V150" s="21">
        <f>SUM(V151:V167)</f>
        <v>0</v>
      </c>
      <c r="W150" s="21">
        <f t="shared" si="157"/>
        <v>2992451</v>
      </c>
      <c r="X150" s="21">
        <f>SUM(X151:X167)</f>
        <v>120000</v>
      </c>
      <c r="Y150" s="21">
        <f>SUM(Y151:Y167)</f>
        <v>2872451</v>
      </c>
      <c r="Z150" s="21">
        <f>SUM(Z151:Z167)</f>
        <v>0</v>
      </c>
      <c r="AA150" s="21">
        <f t="shared" si="158"/>
        <v>2282451</v>
      </c>
      <c r="AB150" s="21">
        <f t="shared" ref="AB150:AX150" si="204">SUM(AB151:AB167)</f>
        <v>120000</v>
      </c>
      <c r="AC150" s="21">
        <f t="shared" si="204"/>
        <v>2162451</v>
      </c>
      <c r="AD150" s="21">
        <f t="shared" si="204"/>
        <v>0</v>
      </c>
      <c r="AE150" s="21">
        <f t="shared" si="204"/>
        <v>1490000</v>
      </c>
      <c r="AF150" s="21">
        <f t="shared" si="204"/>
        <v>0</v>
      </c>
      <c r="AG150" s="21">
        <f t="shared" si="204"/>
        <v>1490000</v>
      </c>
      <c r="AH150" s="21">
        <f t="shared" si="204"/>
        <v>0</v>
      </c>
      <c r="AI150" s="21">
        <f t="shared" si="204"/>
        <v>1720000</v>
      </c>
      <c r="AJ150" s="21">
        <f t="shared" si="204"/>
        <v>0</v>
      </c>
      <c r="AK150" s="21">
        <f t="shared" si="204"/>
        <v>1720000</v>
      </c>
      <c r="AL150" s="21">
        <f t="shared" si="204"/>
        <v>0</v>
      </c>
      <c r="AM150" s="21">
        <f t="shared" si="204"/>
        <v>720000</v>
      </c>
      <c r="AN150" s="21">
        <f t="shared" si="204"/>
        <v>0</v>
      </c>
      <c r="AO150" s="21">
        <f t="shared" si="204"/>
        <v>720000</v>
      </c>
      <c r="AP150" s="21">
        <f t="shared" si="204"/>
        <v>0</v>
      </c>
      <c r="AQ150" s="21">
        <f t="shared" si="204"/>
        <v>500000</v>
      </c>
      <c r="AR150" s="21">
        <f t="shared" si="204"/>
        <v>0</v>
      </c>
      <c r="AS150" s="21">
        <f t="shared" si="204"/>
        <v>500000</v>
      </c>
      <c r="AT150" s="21">
        <f t="shared" si="204"/>
        <v>0</v>
      </c>
      <c r="AU150" s="21">
        <f t="shared" si="204"/>
        <v>14668693.9</v>
      </c>
      <c r="AV150" s="21">
        <f t="shared" si="204"/>
        <v>2802229.0000000005</v>
      </c>
      <c r="AW150" s="21">
        <f t="shared" si="204"/>
        <v>11866464.9</v>
      </c>
      <c r="AX150" s="21">
        <f t="shared" si="204"/>
        <v>0</v>
      </c>
      <c r="AY150" s="21"/>
    </row>
    <row r="151" spans="1:51" ht="21" outlineLevel="1" x14ac:dyDescent="0.25">
      <c r="A151" s="125">
        <v>1</v>
      </c>
      <c r="B151" s="6" t="s">
        <v>76</v>
      </c>
      <c r="C151" s="30" t="s">
        <v>87</v>
      </c>
      <c r="D151" s="30" t="s">
        <v>56</v>
      </c>
      <c r="E151" s="1"/>
      <c r="F151" s="1"/>
      <c r="G151" s="2"/>
      <c r="H151" s="2"/>
      <c r="I151" s="1"/>
      <c r="J151" s="1"/>
      <c r="K151" s="1"/>
      <c r="L151" s="1"/>
      <c r="M151" s="1"/>
      <c r="N151" s="1"/>
      <c r="O151" s="7">
        <f t="shared" ref="O151:O152" si="205">SUM(P151:R151)</f>
        <v>38400</v>
      </c>
      <c r="P151" s="8">
        <v>38400</v>
      </c>
      <c r="Q151" s="8"/>
      <c r="R151" s="8"/>
      <c r="S151" s="7">
        <f t="shared" si="166"/>
        <v>0</v>
      </c>
      <c r="T151" s="8"/>
      <c r="U151" s="8"/>
      <c r="V151" s="8"/>
      <c r="W151" s="7">
        <f t="shared" si="157"/>
        <v>0</v>
      </c>
      <c r="X151" s="8"/>
      <c r="Y151" s="8"/>
      <c r="Z151" s="8"/>
      <c r="AA151" s="7">
        <f t="shared" si="158"/>
        <v>0</v>
      </c>
      <c r="AB151" s="8"/>
      <c r="AC151" s="8"/>
      <c r="AD151" s="8"/>
      <c r="AE151" s="7">
        <f t="shared" si="159"/>
        <v>0</v>
      </c>
      <c r="AF151" s="8"/>
      <c r="AG151" s="8"/>
      <c r="AH151" s="8"/>
      <c r="AI151" s="7">
        <f t="shared" si="160"/>
        <v>0</v>
      </c>
      <c r="AJ151" s="8"/>
      <c r="AK151" s="8"/>
      <c r="AL151" s="8"/>
      <c r="AM151" s="7">
        <f t="shared" si="161"/>
        <v>0</v>
      </c>
      <c r="AN151" s="8"/>
      <c r="AO151" s="8"/>
      <c r="AP151" s="8"/>
      <c r="AQ151" s="7">
        <f t="shared" si="162"/>
        <v>0</v>
      </c>
      <c r="AR151" s="8"/>
      <c r="AS151" s="8"/>
      <c r="AT151" s="8"/>
      <c r="AU151" s="7">
        <f t="shared" ref="AU151:AU332" si="206">SUM(AV151:AX151)</f>
        <v>38400</v>
      </c>
      <c r="AV151" s="7">
        <f t="shared" ref="AV151:AV332" si="207">P151+T151+X151+AB151+AF151+AJ151+AN151+AR151</f>
        <v>38400</v>
      </c>
      <c r="AW151" s="7">
        <f t="shared" ref="AW151:AW332" si="208">Q151+U151+Y151+AC151+AG151+AK151+AO151+AS151</f>
        <v>0</v>
      </c>
      <c r="AX151" s="7">
        <f t="shared" ref="AX151:AX332" si="209">R151+V151+Z151+AD151+AH151+AL151+AP151+AT151</f>
        <v>0</v>
      </c>
      <c r="AY151" s="8" t="s">
        <v>107</v>
      </c>
    </row>
    <row r="152" spans="1:51" ht="31.5" outlineLevel="1" x14ac:dyDescent="0.25">
      <c r="A152" s="125">
        <v>2</v>
      </c>
      <c r="B152" s="6" t="s">
        <v>77</v>
      </c>
      <c r="C152" s="30" t="s">
        <v>87</v>
      </c>
      <c r="D152" s="30" t="s">
        <v>78</v>
      </c>
      <c r="E152" s="1"/>
      <c r="F152" s="1"/>
      <c r="G152" s="2"/>
      <c r="H152" s="2"/>
      <c r="I152" s="1"/>
      <c r="J152" s="1"/>
      <c r="K152" s="1"/>
      <c r="L152" s="1"/>
      <c r="M152" s="1"/>
      <c r="N152" s="1"/>
      <c r="O152" s="7">
        <f t="shared" si="205"/>
        <v>4300</v>
      </c>
      <c r="P152" s="8">
        <v>4300</v>
      </c>
      <c r="Q152" s="8"/>
      <c r="R152" s="8"/>
      <c r="S152" s="7">
        <f t="shared" si="166"/>
        <v>0</v>
      </c>
      <c r="T152" s="8"/>
      <c r="U152" s="8"/>
      <c r="V152" s="8"/>
      <c r="W152" s="7">
        <f t="shared" si="157"/>
        <v>0</v>
      </c>
      <c r="X152" s="8"/>
      <c r="Y152" s="8"/>
      <c r="Z152" s="8"/>
      <c r="AA152" s="7">
        <f t="shared" si="158"/>
        <v>0</v>
      </c>
      <c r="AB152" s="8"/>
      <c r="AC152" s="8"/>
      <c r="AD152" s="8"/>
      <c r="AE152" s="7">
        <f t="shared" si="159"/>
        <v>0</v>
      </c>
      <c r="AF152" s="8"/>
      <c r="AG152" s="8"/>
      <c r="AH152" s="8"/>
      <c r="AI152" s="7">
        <f t="shared" si="160"/>
        <v>0</v>
      </c>
      <c r="AJ152" s="8"/>
      <c r="AK152" s="8"/>
      <c r="AL152" s="8"/>
      <c r="AM152" s="7">
        <f t="shared" si="161"/>
        <v>0</v>
      </c>
      <c r="AN152" s="8"/>
      <c r="AO152" s="8"/>
      <c r="AP152" s="8"/>
      <c r="AQ152" s="7">
        <f t="shared" si="162"/>
        <v>0</v>
      </c>
      <c r="AR152" s="8"/>
      <c r="AS152" s="8"/>
      <c r="AT152" s="8"/>
      <c r="AU152" s="7">
        <f t="shared" ref="AU152" si="210">SUM(AV152:AX152)</f>
        <v>4300</v>
      </c>
      <c r="AV152" s="7">
        <f t="shared" ref="AV152" si="211">P152+T152+X152+AB152+AF152+AJ152+AN152+AR152</f>
        <v>4300</v>
      </c>
      <c r="AW152" s="7">
        <f t="shared" ref="AW152" si="212">Q152+U152+Y152+AC152+AG152+AK152+AO152+AS152</f>
        <v>0</v>
      </c>
      <c r="AX152" s="7">
        <f t="shared" ref="AX152" si="213">R152+V152+Z152+AD152+AH152+AL152+AP152+AT152</f>
        <v>0</v>
      </c>
      <c r="AY152" s="8" t="s">
        <v>107</v>
      </c>
    </row>
    <row r="153" spans="1:51" s="88" customFormat="1" ht="73.5" outlineLevel="1" x14ac:dyDescent="0.25">
      <c r="A153" s="181">
        <v>3</v>
      </c>
      <c r="B153" s="181" t="s">
        <v>551</v>
      </c>
      <c r="C153" s="181" t="s">
        <v>557</v>
      </c>
      <c r="D153" s="181"/>
      <c r="E153" s="158" t="s">
        <v>128</v>
      </c>
      <c r="F153" s="170">
        <v>1</v>
      </c>
      <c r="G153" s="54" t="s">
        <v>129</v>
      </c>
      <c r="H153" s="158" t="s">
        <v>130</v>
      </c>
      <c r="I153" s="158" t="s">
        <v>131</v>
      </c>
      <c r="J153" s="158" t="s">
        <v>132</v>
      </c>
      <c r="K153" s="158" t="s">
        <v>133</v>
      </c>
      <c r="L153" s="158" t="s">
        <v>134</v>
      </c>
      <c r="M153" s="56"/>
      <c r="N153" s="120"/>
      <c r="O153" s="137">
        <v>107325</v>
      </c>
      <c r="P153" s="137">
        <v>0</v>
      </c>
      <c r="Q153" s="137">
        <v>107325</v>
      </c>
      <c r="R153" s="137">
        <v>0</v>
      </c>
      <c r="S153" s="161"/>
      <c r="T153" s="161"/>
      <c r="U153" s="161"/>
      <c r="V153" s="161"/>
      <c r="W153" s="167">
        <v>900000</v>
      </c>
      <c r="X153" s="167">
        <v>0</v>
      </c>
      <c r="Y153" s="167">
        <v>900000</v>
      </c>
      <c r="Z153" s="167">
        <v>0</v>
      </c>
      <c r="AA153" s="167">
        <v>200000</v>
      </c>
      <c r="AB153" s="167">
        <v>0</v>
      </c>
      <c r="AC153" s="167">
        <v>200000</v>
      </c>
      <c r="AD153" s="167">
        <v>0</v>
      </c>
      <c r="AE153" s="167">
        <v>520000</v>
      </c>
      <c r="AF153" s="167">
        <v>0</v>
      </c>
      <c r="AG153" s="167">
        <v>520000</v>
      </c>
      <c r="AH153" s="167">
        <v>0</v>
      </c>
      <c r="AI153" s="167">
        <v>520000</v>
      </c>
      <c r="AJ153" s="167">
        <v>0</v>
      </c>
      <c r="AK153" s="167">
        <v>520000</v>
      </c>
      <c r="AL153" s="167">
        <v>0</v>
      </c>
      <c r="AM153" s="167"/>
      <c r="AN153" s="167"/>
      <c r="AO153" s="167"/>
      <c r="AP153" s="167"/>
      <c r="AQ153" s="167"/>
      <c r="AR153" s="167"/>
      <c r="AS153" s="167"/>
      <c r="AT153" s="167"/>
      <c r="AU153" s="167">
        <f>SUM(AV153:AX156)</f>
        <v>5893245.4000000004</v>
      </c>
      <c r="AV153" s="167">
        <f>P153+P154+P155+T153+T155+X153+X155+AB153+AF153+AJ153+AN153+AN154+AN155+AN156+AR153+AR154+AR155+AR156</f>
        <v>2360905.8000000003</v>
      </c>
      <c r="AW153" s="167">
        <f>Q153+Q154+Q155+U155+Y155+Y153+AC153+AG153+AK153</f>
        <v>3532339.6</v>
      </c>
      <c r="AX153" s="161"/>
      <c r="AY153" s="161" t="s">
        <v>107</v>
      </c>
    </row>
    <row r="154" spans="1:51" s="88" customFormat="1" ht="62.25" customHeight="1" outlineLevel="1" x14ac:dyDescent="0.25">
      <c r="A154" s="181"/>
      <c r="B154" s="181"/>
      <c r="C154" s="181"/>
      <c r="D154" s="181"/>
      <c r="E154" s="159"/>
      <c r="F154" s="171"/>
      <c r="G154" s="54" t="s">
        <v>135</v>
      </c>
      <c r="H154" s="160"/>
      <c r="I154" s="159"/>
      <c r="J154" s="159"/>
      <c r="K154" s="159"/>
      <c r="L154" s="159"/>
      <c r="M154" s="56"/>
      <c r="N154" s="120"/>
      <c r="O154" s="137">
        <v>339300</v>
      </c>
      <c r="P154" s="137">
        <v>0</v>
      </c>
      <c r="Q154" s="137">
        <v>339300</v>
      </c>
      <c r="R154" s="137">
        <v>0</v>
      </c>
      <c r="S154" s="163"/>
      <c r="T154" s="163"/>
      <c r="U154" s="163"/>
      <c r="V154" s="163"/>
      <c r="W154" s="169"/>
      <c r="X154" s="169"/>
      <c r="Y154" s="169"/>
      <c r="Z154" s="169"/>
      <c r="AA154" s="168"/>
      <c r="AB154" s="168"/>
      <c r="AC154" s="168"/>
      <c r="AD154" s="168"/>
      <c r="AE154" s="168"/>
      <c r="AF154" s="168"/>
      <c r="AG154" s="168"/>
      <c r="AH154" s="168"/>
      <c r="AI154" s="168"/>
      <c r="AJ154" s="168"/>
      <c r="AK154" s="168"/>
      <c r="AL154" s="168"/>
      <c r="AM154" s="168"/>
      <c r="AN154" s="168"/>
      <c r="AO154" s="168"/>
      <c r="AP154" s="168"/>
      <c r="AQ154" s="168"/>
      <c r="AR154" s="168"/>
      <c r="AS154" s="168"/>
      <c r="AT154" s="168"/>
      <c r="AU154" s="168"/>
      <c r="AV154" s="168"/>
      <c r="AW154" s="168"/>
      <c r="AX154" s="162"/>
      <c r="AY154" s="162"/>
    </row>
    <row r="155" spans="1:51" s="88" customFormat="1" ht="29.25" customHeight="1" outlineLevel="1" x14ac:dyDescent="0.25">
      <c r="A155" s="181"/>
      <c r="B155" s="181"/>
      <c r="C155" s="181"/>
      <c r="D155" s="181"/>
      <c r="E155" s="159"/>
      <c r="F155" s="171"/>
      <c r="G155" s="158" t="s">
        <v>136</v>
      </c>
      <c r="H155" s="158" t="s">
        <v>137</v>
      </c>
      <c r="I155" s="160"/>
      <c r="J155" s="159"/>
      <c r="K155" s="159"/>
      <c r="L155" s="159"/>
      <c r="M155" s="158"/>
      <c r="N155" s="161"/>
      <c r="O155" s="167">
        <f>P155+Q155</f>
        <v>659280.4</v>
      </c>
      <c r="P155" s="167">
        <v>444010.2</v>
      </c>
      <c r="Q155" s="167">
        <v>215270.2</v>
      </c>
      <c r="R155" s="167">
        <v>0</v>
      </c>
      <c r="S155" s="167">
        <f>T155+U155</f>
        <v>2447340</v>
      </c>
      <c r="T155" s="167">
        <v>1916895.6</v>
      </c>
      <c r="U155" s="167">
        <v>530444.4</v>
      </c>
      <c r="V155" s="161"/>
      <c r="W155" s="167">
        <f>SUM(X155:Z155)</f>
        <v>200000</v>
      </c>
      <c r="X155" s="167">
        <v>0</v>
      </c>
      <c r="Y155" s="167">
        <v>200000</v>
      </c>
      <c r="Z155" s="167">
        <v>0</v>
      </c>
      <c r="AA155" s="168"/>
      <c r="AB155" s="168"/>
      <c r="AC155" s="168"/>
      <c r="AD155" s="168"/>
      <c r="AE155" s="168"/>
      <c r="AF155" s="168"/>
      <c r="AG155" s="168"/>
      <c r="AH155" s="168"/>
      <c r="AI155" s="168"/>
      <c r="AJ155" s="168"/>
      <c r="AK155" s="168"/>
      <c r="AL155" s="168"/>
      <c r="AM155" s="168"/>
      <c r="AN155" s="168"/>
      <c r="AO155" s="168"/>
      <c r="AP155" s="168"/>
      <c r="AQ155" s="168"/>
      <c r="AR155" s="168"/>
      <c r="AS155" s="168"/>
      <c r="AT155" s="168"/>
      <c r="AU155" s="168"/>
      <c r="AV155" s="168"/>
      <c r="AW155" s="168"/>
      <c r="AX155" s="162"/>
      <c r="AY155" s="162"/>
    </row>
    <row r="156" spans="1:51" s="138" customFormat="1" ht="59.25" customHeight="1" outlineLevel="1" x14ac:dyDescent="0.25">
      <c r="A156" s="181"/>
      <c r="B156" s="181"/>
      <c r="C156" s="181"/>
      <c r="D156" s="181"/>
      <c r="E156" s="160"/>
      <c r="F156" s="172"/>
      <c r="G156" s="160"/>
      <c r="H156" s="160"/>
      <c r="I156" s="125" t="s">
        <v>138</v>
      </c>
      <c r="J156" s="160"/>
      <c r="K156" s="160"/>
      <c r="L156" s="160"/>
      <c r="M156" s="160"/>
      <c r="N156" s="163"/>
      <c r="O156" s="160"/>
      <c r="P156" s="160"/>
      <c r="Q156" s="160"/>
      <c r="R156" s="169"/>
      <c r="S156" s="169"/>
      <c r="T156" s="169"/>
      <c r="U156" s="169"/>
      <c r="V156" s="163"/>
      <c r="W156" s="169"/>
      <c r="X156" s="169"/>
      <c r="Y156" s="169"/>
      <c r="Z156" s="169"/>
      <c r="AA156" s="169"/>
      <c r="AB156" s="169"/>
      <c r="AC156" s="169"/>
      <c r="AD156" s="169"/>
      <c r="AE156" s="169"/>
      <c r="AF156" s="169"/>
      <c r="AG156" s="169"/>
      <c r="AH156" s="169"/>
      <c r="AI156" s="169"/>
      <c r="AJ156" s="169"/>
      <c r="AK156" s="169"/>
      <c r="AL156" s="169"/>
      <c r="AM156" s="169"/>
      <c r="AN156" s="169"/>
      <c r="AO156" s="169"/>
      <c r="AP156" s="169"/>
      <c r="AQ156" s="169"/>
      <c r="AR156" s="169"/>
      <c r="AS156" s="169"/>
      <c r="AT156" s="169"/>
      <c r="AU156" s="169"/>
      <c r="AV156" s="169"/>
      <c r="AW156" s="169"/>
      <c r="AX156" s="163"/>
      <c r="AY156" s="163"/>
    </row>
    <row r="157" spans="1:51" s="138" customFormat="1" ht="54.75" customHeight="1" outlineLevel="1" x14ac:dyDescent="0.25">
      <c r="A157" s="145">
        <v>4</v>
      </c>
      <c r="B157" s="124" t="s">
        <v>552</v>
      </c>
      <c r="C157" s="124" t="s">
        <v>557</v>
      </c>
      <c r="D157" s="124"/>
      <c r="E157" s="125" t="s">
        <v>139</v>
      </c>
      <c r="F157" s="139">
        <v>1</v>
      </c>
      <c r="G157" s="125" t="s">
        <v>553</v>
      </c>
      <c r="H157" s="125"/>
      <c r="I157" s="125" t="s">
        <v>554</v>
      </c>
      <c r="J157" s="125" t="s">
        <v>555</v>
      </c>
      <c r="K157" s="125"/>
      <c r="L157" s="125"/>
      <c r="M157" s="125"/>
      <c r="N157" s="125"/>
      <c r="O157" s="140">
        <f>P157+Q157</f>
        <v>333509.5</v>
      </c>
      <c r="P157" s="140">
        <v>95103.2</v>
      </c>
      <c r="Q157" s="140">
        <v>238406.3</v>
      </c>
      <c r="R157" s="125"/>
      <c r="S157" s="125"/>
      <c r="T157" s="125"/>
      <c r="U157" s="125"/>
      <c r="V157" s="125"/>
      <c r="W157" s="137">
        <v>800000</v>
      </c>
      <c r="X157" s="141">
        <v>0</v>
      </c>
      <c r="Y157" s="137">
        <v>800000</v>
      </c>
      <c r="Z157" s="141">
        <v>0</v>
      </c>
      <c r="AA157" s="137">
        <f>AB157+AC157</f>
        <v>450000</v>
      </c>
      <c r="AB157" s="141">
        <v>0</v>
      </c>
      <c r="AC157" s="137">
        <v>450000</v>
      </c>
      <c r="AD157" s="141">
        <v>0</v>
      </c>
      <c r="AE157" s="125"/>
      <c r="AF157" s="125"/>
      <c r="AG157" s="125"/>
      <c r="AH157" s="125"/>
      <c r="AI157" s="125"/>
      <c r="AJ157" s="125"/>
      <c r="AK157" s="125"/>
      <c r="AL157" s="125"/>
      <c r="AM157" s="125"/>
      <c r="AN157" s="125"/>
      <c r="AO157" s="125"/>
      <c r="AP157" s="125"/>
      <c r="AQ157" s="125"/>
      <c r="AR157" s="125"/>
      <c r="AS157" s="125"/>
      <c r="AT157" s="125"/>
      <c r="AU157" s="137">
        <f>SUM(AV157:AX157)</f>
        <v>1583509.5</v>
      </c>
      <c r="AV157" s="137">
        <f>P157+X157+AB157</f>
        <v>95103.2</v>
      </c>
      <c r="AW157" s="137">
        <f>Q157+Y157+AC157</f>
        <v>1488406.3</v>
      </c>
      <c r="AX157" s="125"/>
      <c r="AY157" s="120" t="s">
        <v>107</v>
      </c>
    </row>
    <row r="158" spans="1:51" s="138" customFormat="1" ht="68.25" customHeight="1" outlineLevel="1" x14ac:dyDescent="0.25">
      <c r="A158" s="182">
        <v>5</v>
      </c>
      <c r="B158" s="181" t="s">
        <v>140</v>
      </c>
      <c r="C158" s="181" t="s">
        <v>557</v>
      </c>
      <c r="D158" s="181"/>
      <c r="E158" s="158" t="s">
        <v>141</v>
      </c>
      <c r="F158" s="170">
        <v>1</v>
      </c>
      <c r="G158" s="158"/>
      <c r="H158" s="158" t="s">
        <v>142</v>
      </c>
      <c r="I158" s="125" t="s">
        <v>143</v>
      </c>
      <c r="J158" s="158" t="s">
        <v>144</v>
      </c>
      <c r="K158" s="125"/>
      <c r="L158" s="125"/>
      <c r="M158" s="125"/>
      <c r="N158" s="125"/>
      <c r="O158" s="125"/>
      <c r="P158" s="125"/>
      <c r="Q158" s="125"/>
      <c r="R158" s="125"/>
      <c r="S158" s="167">
        <v>40817</v>
      </c>
      <c r="T158" s="167">
        <v>40000</v>
      </c>
      <c r="U158" s="175">
        <v>817</v>
      </c>
      <c r="V158" s="175">
        <v>0</v>
      </c>
      <c r="W158" s="137">
        <v>40817</v>
      </c>
      <c r="X158" s="137">
        <v>40000</v>
      </c>
      <c r="Y158" s="141">
        <v>817</v>
      </c>
      <c r="Z158" s="141">
        <v>0</v>
      </c>
      <c r="AA158" s="167">
        <v>40817</v>
      </c>
      <c r="AB158" s="167">
        <v>40000</v>
      </c>
      <c r="AC158" s="175">
        <v>817</v>
      </c>
      <c r="AD158" s="175">
        <v>0</v>
      </c>
      <c r="AE158" s="175"/>
      <c r="AF158" s="175"/>
      <c r="AG158" s="175"/>
      <c r="AH158" s="175"/>
      <c r="AI158" s="175"/>
      <c r="AJ158" s="175"/>
      <c r="AK158" s="175"/>
      <c r="AL158" s="175"/>
      <c r="AM158" s="175"/>
      <c r="AN158" s="175"/>
      <c r="AO158" s="175"/>
      <c r="AP158" s="175"/>
      <c r="AQ158" s="175"/>
      <c r="AR158" s="175"/>
      <c r="AS158" s="175"/>
      <c r="AT158" s="175"/>
      <c r="AU158" s="167">
        <f>SUM(AV158:AX161)</f>
        <v>285719</v>
      </c>
      <c r="AV158" s="167">
        <f>T158+X158+X159+X160+AB158+AB160+AB161</f>
        <v>280000</v>
      </c>
      <c r="AW158" s="167">
        <f>U158+Y158+Y159+Y160+AC158+AC160+AC161</f>
        <v>5719</v>
      </c>
      <c r="AX158" s="158"/>
      <c r="AY158" s="161" t="s">
        <v>107</v>
      </c>
    </row>
    <row r="159" spans="1:51" s="138" customFormat="1" ht="79.5" customHeight="1" outlineLevel="1" x14ac:dyDescent="0.25">
      <c r="A159" s="182"/>
      <c r="B159" s="181"/>
      <c r="C159" s="181"/>
      <c r="D159" s="181"/>
      <c r="E159" s="159"/>
      <c r="F159" s="171"/>
      <c r="G159" s="159"/>
      <c r="H159" s="159"/>
      <c r="I159" s="125" t="s">
        <v>145</v>
      </c>
      <c r="J159" s="160"/>
      <c r="K159" s="125"/>
      <c r="L159" s="125"/>
      <c r="M159" s="125"/>
      <c r="N159" s="125"/>
      <c r="O159" s="125"/>
      <c r="P159" s="125"/>
      <c r="Q159" s="125"/>
      <c r="R159" s="125"/>
      <c r="S159" s="168"/>
      <c r="T159" s="168"/>
      <c r="U159" s="176"/>
      <c r="V159" s="176"/>
      <c r="W159" s="137">
        <v>40817</v>
      </c>
      <c r="X159" s="137">
        <v>40000</v>
      </c>
      <c r="Y159" s="141">
        <v>817</v>
      </c>
      <c r="Z159" s="141">
        <v>0</v>
      </c>
      <c r="AA159" s="169"/>
      <c r="AB159" s="169"/>
      <c r="AC159" s="177"/>
      <c r="AD159" s="177"/>
      <c r="AE159" s="177"/>
      <c r="AF159" s="177"/>
      <c r="AG159" s="177"/>
      <c r="AH159" s="177"/>
      <c r="AI159" s="177"/>
      <c r="AJ159" s="177"/>
      <c r="AK159" s="177"/>
      <c r="AL159" s="177"/>
      <c r="AM159" s="177"/>
      <c r="AN159" s="177"/>
      <c r="AO159" s="177"/>
      <c r="AP159" s="177"/>
      <c r="AQ159" s="177"/>
      <c r="AR159" s="177"/>
      <c r="AS159" s="177"/>
      <c r="AT159" s="177"/>
      <c r="AU159" s="159"/>
      <c r="AV159" s="159"/>
      <c r="AW159" s="159"/>
      <c r="AX159" s="159"/>
      <c r="AY159" s="162"/>
    </row>
    <row r="160" spans="1:51" s="138" customFormat="1" ht="54.75" customHeight="1" outlineLevel="1" x14ac:dyDescent="0.25">
      <c r="A160" s="182"/>
      <c r="B160" s="181"/>
      <c r="C160" s="181"/>
      <c r="D160" s="181"/>
      <c r="E160" s="159"/>
      <c r="F160" s="171"/>
      <c r="G160" s="159"/>
      <c r="H160" s="159"/>
      <c r="I160" s="158" t="s">
        <v>146</v>
      </c>
      <c r="J160" s="125" t="s">
        <v>147</v>
      </c>
      <c r="K160" s="125"/>
      <c r="L160" s="125"/>
      <c r="M160" s="125"/>
      <c r="N160" s="125"/>
      <c r="O160" s="125"/>
      <c r="P160" s="125"/>
      <c r="Q160" s="125"/>
      <c r="R160" s="125"/>
      <c r="S160" s="168"/>
      <c r="T160" s="168"/>
      <c r="U160" s="176"/>
      <c r="V160" s="176"/>
      <c r="W160" s="167">
        <v>40817</v>
      </c>
      <c r="X160" s="167">
        <v>40000</v>
      </c>
      <c r="Y160" s="175">
        <v>817</v>
      </c>
      <c r="Z160" s="175">
        <v>0</v>
      </c>
      <c r="AA160" s="137">
        <v>40817</v>
      </c>
      <c r="AB160" s="137">
        <v>40000</v>
      </c>
      <c r="AC160" s="141">
        <v>817</v>
      </c>
      <c r="AD160" s="141">
        <v>0</v>
      </c>
      <c r="AE160" s="125"/>
      <c r="AF160" s="125"/>
      <c r="AG160" s="125"/>
      <c r="AH160" s="125"/>
      <c r="AI160" s="125"/>
      <c r="AJ160" s="125"/>
      <c r="AK160" s="125"/>
      <c r="AL160" s="125"/>
      <c r="AM160" s="125"/>
      <c r="AN160" s="125"/>
      <c r="AO160" s="125"/>
      <c r="AP160" s="125"/>
      <c r="AQ160" s="125"/>
      <c r="AR160" s="125"/>
      <c r="AS160" s="125"/>
      <c r="AT160" s="125"/>
      <c r="AU160" s="159"/>
      <c r="AV160" s="159"/>
      <c r="AW160" s="159"/>
      <c r="AX160" s="159"/>
      <c r="AY160" s="162"/>
    </row>
    <row r="161" spans="1:51" s="138" customFormat="1" ht="54.75" customHeight="1" outlineLevel="1" x14ac:dyDescent="0.25">
      <c r="A161" s="182"/>
      <c r="B161" s="181"/>
      <c r="C161" s="181"/>
      <c r="D161" s="181"/>
      <c r="E161" s="160"/>
      <c r="F161" s="172"/>
      <c r="G161" s="160"/>
      <c r="H161" s="160"/>
      <c r="I161" s="160"/>
      <c r="J161" s="142" t="s">
        <v>148</v>
      </c>
      <c r="K161" s="125"/>
      <c r="L161" s="125"/>
      <c r="M161" s="125"/>
      <c r="N161" s="125"/>
      <c r="O161" s="125"/>
      <c r="P161" s="125"/>
      <c r="Q161" s="125"/>
      <c r="R161" s="125"/>
      <c r="S161" s="169"/>
      <c r="T161" s="169"/>
      <c r="U161" s="177"/>
      <c r="V161" s="177"/>
      <c r="W161" s="160"/>
      <c r="X161" s="160"/>
      <c r="Y161" s="177"/>
      <c r="Z161" s="177"/>
      <c r="AA161" s="137">
        <v>40817</v>
      </c>
      <c r="AB161" s="137">
        <v>40000</v>
      </c>
      <c r="AC161" s="141">
        <v>817</v>
      </c>
      <c r="AD161" s="141">
        <v>0</v>
      </c>
      <c r="AE161" s="125"/>
      <c r="AF161" s="125"/>
      <c r="AG161" s="125"/>
      <c r="AH161" s="125"/>
      <c r="AI161" s="125"/>
      <c r="AJ161" s="125"/>
      <c r="AK161" s="125"/>
      <c r="AL161" s="125"/>
      <c r="AM161" s="125"/>
      <c r="AN161" s="125"/>
      <c r="AO161" s="125"/>
      <c r="AP161" s="125"/>
      <c r="AQ161" s="125"/>
      <c r="AR161" s="125"/>
      <c r="AS161" s="125"/>
      <c r="AT161" s="125"/>
      <c r="AU161" s="160"/>
      <c r="AV161" s="160"/>
      <c r="AW161" s="160"/>
      <c r="AX161" s="160"/>
      <c r="AY161" s="163"/>
    </row>
    <row r="162" spans="1:51" s="138" customFormat="1" ht="78" customHeight="1" outlineLevel="1" x14ac:dyDescent="0.25">
      <c r="A162" s="183">
        <v>6</v>
      </c>
      <c r="B162" s="186" t="s">
        <v>149</v>
      </c>
      <c r="C162" s="181" t="s">
        <v>557</v>
      </c>
      <c r="D162" s="189"/>
      <c r="E162" s="158" t="s">
        <v>150</v>
      </c>
      <c r="F162" s="170">
        <v>0.95</v>
      </c>
      <c r="G162" s="158" t="s">
        <v>151</v>
      </c>
      <c r="H162" s="55" t="s">
        <v>152</v>
      </c>
      <c r="I162" s="55" t="s">
        <v>153</v>
      </c>
      <c r="J162" s="55" t="s">
        <v>154</v>
      </c>
      <c r="K162" s="125" t="s">
        <v>155</v>
      </c>
      <c r="L162" s="158" t="s">
        <v>156</v>
      </c>
      <c r="M162" s="125"/>
      <c r="N162" s="125"/>
      <c r="O162" s="167">
        <v>23520</v>
      </c>
      <c r="P162" s="167">
        <v>23520</v>
      </c>
      <c r="Q162" s="158"/>
      <c r="R162" s="158"/>
      <c r="S162" s="143">
        <f>SUM(T162:V162)</f>
        <v>125000</v>
      </c>
      <c r="T162" s="143"/>
      <c r="U162" s="143">
        <v>125000</v>
      </c>
      <c r="V162" s="143"/>
      <c r="W162" s="143">
        <f>SUM(X162:Z162)</f>
        <v>125000</v>
      </c>
      <c r="X162" s="143"/>
      <c r="Y162" s="143">
        <v>125000</v>
      </c>
      <c r="Z162" s="143"/>
      <c r="AA162" s="143">
        <f>SUM(AB162:AD162)</f>
        <v>125000</v>
      </c>
      <c r="AB162" s="143"/>
      <c r="AC162" s="143">
        <v>125000</v>
      </c>
      <c r="AD162" s="143"/>
      <c r="AE162" s="143">
        <f>SUM(AF162:AH162)</f>
        <v>125000</v>
      </c>
      <c r="AF162" s="143"/>
      <c r="AG162" s="143">
        <v>125000</v>
      </c>
      <c r="AH162" s="143"/>
      <c r="AI162" s="178">
        <f>SUM(AJ162:AL164)</f>
        <v>700000</v>
      </c>
      <c r="AJ162" s="178"/>
      <c r="AK162" s="178">
        <v>700000</v>
      </c>
      <c r="AL162" s="178"/>
      <c r="AM162" s="178"/>
      <c r="AN162" s="178"/>
      <c r="AO162" s="178"/>
      <c r="AP162" s="178"/>
      <c r="AQ162" s="178"/>
      <c r="AR162" s="178"/>
      <c r="AS162" s="178"/>
      <c r="AT162" s="178"/>
      <c r="AU162" s="178">
        <f>SUM(AV162:AX164)</f>
        <v>1848520</v>
      </c>
      <c r="AV162" s="178">
        <f>P162</f>
        <v>23520</v>
      </c>
      <c r="AW162" s="178">
        <f>Q162+U162+U163+Y162+Y163+AC162+AC163+AC164+AG162+AG163+AK162</f>
        <v>1825000</v>
      </c>
      <c r="AX162" s="178"/>
      <c r="AY162" s="192" t="s">
        <v>107</v>
      </c>
    </row>
    <row r="163" spans="1:51" s="138" customFormat="1" ht="47.25" customHeight="1" outlineLevel="1" x14ac:dyDescent="0.25">
      <c r="A163" s="184"/>
      <c r="B163" s="187"/>
      <c r="C163" s="181"/>
      <c r="D163" s="190"/>
      <c r="E163" s="159"/>
      <c r="F163" s="171"/>
      <c r="G163" s="159"/>
      <c r="H163" s="158" t="s">
        <v>157</v>
      </c>
      <c r="I163" s="158" t="s">
        <v>158</v>
      </c>
      <c r="J163" s="55" t="s">
        <v>159</v>
      </c>
      <c r="K163" s="158" t="s">
        <v>160</v>
      </c>
      <c r="L163" s="159"/>
      <c r="M163" s="125"/>
      <c r="N163" s="125"/>
      <c r="O163" s="159"/>
      <c r="P163" s="159"/>
      <c r="Q163" s="159"/>
      <c r="R163" s="159"/>
      <c r="S163" s="178">
        <f>SUM(T163:V164)</f>
        <v>125000</v>
      </c>
      <c r="T163" s="178"/>
      <c r="U163" s="178">
        <v>125000</v>
      </c>
      <c r="V163" s="178"/>
      <c r="W163" s="178">
        <f>SUM(X163:Z164)</f>
        <v>125000</v>
      </c>
      <c r="X163" s="178"/>
      <c r="Y163" s="178">
        <v>125000</v>
      </c>
      <c r="Z163" s="178"/>
      <c r="AA163" s="143">
        <f t="shared" ref="AA163:AA164" si="214">SUM(AB163:AD163)</f>
        <v>125000</v>
      </c>
      <c r="AB163" s="143"/>
      <c r="AC163" s="143">
        <v>125000</v>
      </c>
      <c r="AD163" s="143"/>
      <c r="AE163" s="178">
        <f t="shared" ref="AE163" si="215">SUM(AF163:AH163)</f>
        <v>125000</v>
      </c>
      <c r="AF163" s="178"/>
      <c r="AG163" s="178">
        <v>125000</v>
      </c>
      <c r="AH163" s="178"/>
      <c r="AI163" s="180"/>
      <c r="AJ163" s="180"/>
      <c r="AK163" s="180"/>
      <c r="AL163" s="180"/>
      <c r="AM163" s="180"/>
      <c r="AN163" s="180"/>
      <c r="AO163" s="180"/>
      <c r="AP163" s="180"/>
      <c r="AQ163" s="180"/>
      <c r="AR163" s="180"/>
      <c r="AS163" s="180"/>
      <c r="AT163" s="180"/>
      <c r="AU163" s="180"/>
      <c r="AV163" s="180"/>
      <c r="AW163" s="180"/>
      <c r="AX163" s="180"/>
      <c r="AY163" s="193"/>
    </row>
    <row r="164" spans="1:51" s="138" customFormat="1" ht="69" customHeight="1" outlineLevel="1" x14ac:dyDescent="0.25">
      <c r="A164" s="185"/>
      <c r="B164" s="188"/>
      <c r="C164" s="181"/>
      <c r="D164" s="191"/>
      <c r="E164" s="160"/>
      <c r="F164" s="172"/>
      <c r="G164" s="160"/>
      <c r="H164" s="160"/>
      <c r="I164" s="160"/>
      <c r="J164" s="55" t="s">
        <v>161</v>
      </c>
      <c r="K164" s="160"/>
      <c r="L164" s="160"/>
      <c r="M164" s="125"/>
      <c r="N164" s="125"/>
      <c r="O164" s="160"/>
      <c r="P164" s="160"/>
      <c r="Q164" s="160"/>
      <c r="R164" s="160"/>
      <c r="S164" s="179"/>
      <c r="T164" s="179"/>
      <c r="U164" s="179"/>
      <c r="V164" s="179"/>
      <c r="W164" s="179"/>
      <c r="X164" s="179"/>
      <c r="Y164" s="179"/>
      <c r="Z164" s="179"/>
      <c r="AA164" s="143">
        <f t="shared" si="214"/>
        <v>125000</v>
      </c>
      <c r="AB164" s="143"/>
      <c r="AC164" s="143">
        <v>125000</v>
      </c>
      <c r="AD164" s="143"/>
      <c r="AE164" s="179"/>
      <c r="AF164" s="179"/>
      <c r="AG164" s="179"/>
      <c r="AH164" s="179"/>
      <c r="AI164" s="179"/>
      <c r="AJ164" s="179"/>
      <c r="AK164" s="179"/>
      <c r="AL164" s="179"/>
      <c r="AM164" s="179"/>
      <c r="AN164" s="179"/>
      <c r="AO164" s="179"/>
      <c r="AP164" s="179"/>
      <c r="AQ164" s="179"/>
      <c r="AR164" s="179"/>
      <c r="AS164" s="179"/>
      <c r="AT164" s="179"/>
      <c r="AU164" s="179"/>
      <c r="AV164" s="179"/>
      <c r="AW164" s="179"/>
      <c r="AX164" s="179"/>
      <c r="AY164" s="194"/>
    </row>
    <row r="165" spans="1:51" s="138" customFormat="1" ht="63" customHeight="1" outlineLevel="1" x14ac:dyDescent="0.25">
      <c r="A165" s="145">
        <v>7</v>
      </c>
      <c r="B165" s="121" t="s">
        <v>162</v>
      </c>
      <c r="C165" s="124" t="s">
        <v>557</v>
      </c>
      <c r="D165" s="124"/>
      <c r="E165" s="125" t="s">
        <v>163</v>
      </c>
      <c r="F165" s="139">
        <v>1</v>
      </c>
      <c r="G165" s="125"/>
      <c r="H165" s="125" t="s">
        <v>56</v>
      </c>
      <c r="I165" s="125" t="s">
        <v>164</v>
      </c>
      <c r="J165" s="125" t="s">
        <v>165</v>
      </c>
      <c r="K165" s="125" t="s">
        <v>166</v>
      </c>
      <c r="L165" s="125" t="s">
        <v>167</v>
      </c>
      <c r="M165" s="125" t="s">
        <v>168</v>
      </c>
      <c r="N165" s="125" t="s">
        <v>169</v>
      </c>
      <c r="O165" s="125"/>
      <c r="P165" s="125"/>
      <c r="Q165" s="125"/>
      <c r="R165" s="125"/>
      <c r="S165" s="137">
        <f>SUM(T165:V165)</f>
        <v>500000</v>
      </c>
      <c r="T165" s="137">
        <v>0</v>
      </c>
      <c r="U165" s="137">
        <v>500000</v>
      </c>
      <c r="V165" s="137">
        <v>0</v>
      </c>
      <c r="W165" s="137">
        <f>SUM(X165:Z165)</f>
        <v>500000</v>
      </c>
      <c r="X165" s="137">
        <v>0</v>
      </c>
      <c r="Y165" s="137">
        <v>500000</v>
      </c>
      <c r="Z165" s="137">
        <v>0</v>
      </c>
      <c r="AA165" s="137">
        <f>SUM(AB165:AD165)</f>
        <v>500000</v>
      </c>
      <c r="AB165" s="137">
        <v>0</v>
      </c>
      <c r="AC165" s="137">
        <v>500000</v>
      </c>
      <c r="AD165" s="137">
        <v>0</v>
      </c>
      <c r="AE165" s="137">
        <f>SUM(AF165:AH165)</f>
        <v>500000</v>
      </c>
      <c r="AF165" s="137">
        <v>0</v>
      </c>
      <c r="AG165" s="137">
        <v>500000</v>
      </c>
      <c r="AH165" s="137">
        <v>0</v>
      </c>
      <c r="AI165" s="137">
        <f>SUM(AJ165:AL165)</f>
        <v>500000</v>
      </c>
      <c r="AJ165" s="137">
        <v>0</v>
      </c>
      <c r="AK165" s="137">
        <v>500000</v>
      </c>
      <c r="AL165" s="137">
        <v>0</v>
      </c>
      <c r="AM165" s="137">
        <f>SUM(AN165:AP165)</f>
        <v>500000</v>
      </c>
      <c r="AN165" s="137">
        <v>0</v>
      </c>
      <c r="AO165" s="137">
        <v>500000</v>
      </c>
      <c r="AP165" s="137">
        <v>0</v>
      </c>
      <c r="AQ165" s="137">
        <f>SUM(AR165:AT165)</f>
        <v>500000</v>
      </c>
      <c r="AR165" s="137">
        <v>0</v>
      </c>
      <c r="AS165" s="137">
        <v>500000</v>
      </c>
      <c r="AT165" s="137">
        <v>0</v>
      </c>
      <c r="AU165" s="137">
        <f>SUM(AV165:AX165)</f>
        <v>3500000</v>
      </c>
      <c r="AV165" s="125"/>
      <c r="AW165" s="137">
        <f>U165+Y165+AC165+AG165+AK165+AO165+AS165</f>
        <v>3500000</v>
      </c>
      <c r="AX165" s="125"/>
      <c r="AY165" s="120" t="s">
        <v>107</v>
      </c>
    </row>
    <row r="166" spans="1:51" s="138" customFormat="1" ht="116.25" customHeight="1" outlineLevel="1" x14ac:dyDescent="0.25">
      <c r="A166" s="145">
        <v>8</v>
      </c>
      <c r="B166" s="121" t="s">
        <v>170</v>
      </c>
      <c r="C166" s="124" t="s">
        <v>557</v>
      </c>
      <c r="D166" s="124"/>
      <c r="E166" s="125" t="s">
        <v>171</v>
      </c>
      <c r="F166" s="139">
        <v>0.51</v>
      </c>
      <c r="G166" s="125"/>
      <c r="H166" s="125" t="s">
        <v>172</v>
      </c>
      <c r="I166" s="125" t="s">
        <v>173</v>
      </c>
      <c r="J166" s="125" t="s">
        <v>174</v>
      </c>
      <c r="K166" s="125" t="s">
        <v>175</v>
      </c>
      <c r="L166" s="125"/>
      <c r="M166" s="125"/>
      <c r="N166" s="125"/>
      <c r="O166" s="125"/>
      <c r="P166" s="125"/>
      <c r="Q166" s="125"/>
      <c r="R166" s="125"/>
      <c r="S166" s="137">
        <v>220000</v>
      </c>
      <c r="T166" s="137">
        <v>0</v>
      </c>
      <c r="U166" s="137">
        <v>220000</v>
      </c>
      <c r="V166" s="137">
        <v>0</v>
      </c>
      <c r="W166" s="137">
        <v>220000</v>
      </c>
      <c r="X166" s="137">
        <v>0</v>
      </c>
      <c r="Y166" s="137">
        <v>220000</v>
      </c>
      <c r="Z166" s="137">
        <v>0</v>
      </c>
      <c r="AA166" s="137">
        <v>220000</v>
      </c>
      <c r="AB166" s="137">
        <v>0</v>
      </c>
      <c r="AC166" s="137">
        <v>220000</v>
      </c>
      <c r="AD166" s="137">
        <v>0</v>
      </c>
      <c r="AE166" s="137">
        <v>220000</v>
      </c>
      <c r="AF166" s="137">
        <v>0</v>
      </c>
      <c r="AG166" s="137">
        <v>220000</v>
      </c>
      <c r="AH166" s="137">
        <v>0</v>
      </c>
      <c r="AI166" s="125"/>
      <c r="AJ166" s="125"/>
      <c r="AK166" s="125"/>
      <c r="AL166" s="125"/>
      <c r="AM166" s="125"/>
      <c r="AN166" s="125"/>
      <c r="AO166" s="125"/>
      <c r="AP166" s="125"/>
      <c r="AQ166" s="125"/>
      <c r="AR166" s="125"/>
      <c r="AS166" s="125"/>
      <c r="AT166" s="125"/>
      <c r="AU166" s="137">
        <f>SUM(AV166:AX166)</f>
        <v>880000</v>
      </c>
      <c r="AV166" s="137">
        <v>0</v>
      </c>
      <c r="AW166" s="137">
        <v>880000</v>
      </c>
      <c r="AX166" s="137">
        <v>0</v>
      </c>
      <c r="AY166" s="120" t="s">
        <v>107</v>
      </c>
    </row>
    <row r="167" spans="1:51" s="138" customFormat="1" ht="100.5" customHeight="1" outlineLevel="1" x14ac:dyDescent="0.25">
      <c r="A167" s="144">
        <v>9</v>
      </c>
      <c r="B167" s="121" t="s">
        <v>556</v>
      </c>
      <c r="C167" s="124" t="s">
        <v>557</v>
      </c>
      <c r="D167" s="124"/>
      <c r="E167" s="125" t="s">
        <v>176</v>
      </c>
      <c r="F167" s="139">
        <v>1</v>
      </c>
      <c r="G167" s="125"/>
      <c r="H167" s="125"/>
      <c r="I167" s="125"/>
      <c r="J167" s="125" t="s">
        <v>177</v>
      </c>
      <c r="K167" s="125"/>
      <c r="L167" s="125"/>
      <c r="M167" s="125" t="s">
        <v>178</v>
      </c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  <c r="AA167" s="137">
        <v>415000</v>
      </c>
      <c r="AB167" s="137">
        <v>0</v>
      </c>
      <c r="AC167" s="137">
        <v>415000</v>
      </c>
      <c r="AD167" s="137">
        <v>0</v>
      </c>
      <c r="AE167" s="125"/>
      <c r="AF167" s="125"/>
      <c r="AG167" s="125"/>
      <c r="AH167" s="125"/>
      <c r="AI167" s="125"/>
      <c r="AJ167" s="125"/>
      <c r="AK167" s="125"/>
      <c r="AL167" s="125"/>
      <c r="AM167" s="137">
        <v>220000</v>
      </c>
      <c r="AN167" s="137">
        <v>0</v>
      </c>
      <c r="AO167" s="137">
        <v>220000</v>
      </c>
      <c r="AP167" s="137">
        <v>0</v>
      </c>
      <c r="AQ167" s="125"/>
      <c r="AR167" s="125"/>
      <c r="AS167" s="125"/>
      <c r="AT167" s="125"/>
      <c r="AU167" s="137">
        <f>SUM(AV167:AX167)</f>
        <v>635000</v>
      </c>
      <c r="AV167" s="137">
        <v>0</v>
      </c>
      <c r="AW167" s="137">
        <v>635000</v>
      </c>
      <c r="AX167" s="137">
        <v>0</v>
      </c>
      <c r="AY167" s="120" t="s">
        <v>107</v>
      </c>
    </row>
    <row r="168" spans="1:51" ht="15" customHeight="1" x14ac:dyDescent="0.25">
      <c r="A168" s="18">
        <v>4</v>
      </c>
      <c r="B168" s="22" t="s">
        <v>16</v>
      </c>
      <c r="C168" s="33"/>
      <c r="D168" s="31"/>
      <c r="E168" s="20"/>
      <c r="F168" s="20"/>
      <c r="G168" s="20"/>
      <c r="H168" s="20"/>
      <c r="I168" s="18"/>
      <c r="J168" s="18"/>
      <c r="K168" s="18"/>
      <c r="L168" s="18"/>
      <c r="M168" s="18"/>
      <c r="N168" s="18"/>
      <c r="O168" s="21">
        <f t="shared" ref="O168:AX168" si="216">SUM(O169:O175)</f>
        <v>0</v>
      </c>
      <c r="P168" s="21">
        <f t="shared" si="216"/>
        <v>0</v>
      </c>
      <c r="Q168" s="21">
        <f t="shared" si="216"/>
        <v>0</v>
      </c>
      <c r="R168" s="21">
        <f t="shared" si="216"/>
        <v>0</v>
      </c>
      <c r="S168" s="21">
        <f t="shared" si="216"/>
        <v>362865.8</v>
      </c>
      <c r="T168" s="21">
        <f t="shared" si="216"/>
        <v>259929.3</v>
      </c>
      <c r="U168" s="21">
        <f t="shared" si="216"/>
        <v>102936.5</v>
      </c>
      <c r="V168" s="21">
        <f t="shared" si="216"/>
        <v>0</v>
      </c>
      <c r="W168" s="21">
        <f t="shared" si="216"/>
        <v>128000</v>
      </c>
      <c r="X168" s="21">
        <f t="shared" si="216"/>
        <v>51000</v>
      </c>
      <c r="Y168" s="21">
        <f t="shared" si="216"/>
        <v>77000</v>
      </c>
      <c r="Z168" s="21">
        <f t="shared" si="216"/>
        <v>0</v>
      </c>
      <c r="AA168" s="21">
        <f t="shared" si="216"/>
        <v>202000</v>
      </c>
      <c r="AB168" s="21">
        <f t="shared" si="216"/>
        <v>82000</v>
      </c>
      <c r="AC168" s="21">
        <f t="shared" si="216"/>
        <v>120000</v>
      </c>
      <c r="AD168" s="21">
        <f t="shared" si="216"/>
        <v>0</v>
      </c>
      <c r="AE168" s="21">
        <f t="shared" si="216"/>
        <v>157000</v>
      </c>
      <c r="AF168" s="21">
        <f t="shared" si="216"/>
        <v>80000</v>
      </c>
      <c r="AG168" s="21">
        <f t="shared" si="216"/>
        <v>77000</v>
      </c>
      <c r="AH168" s="21">
        <f t="shared" si="216"/>
        <v>0</v>
      </c>
      <c r="AI168" s="21">
        <f t="shared" si="216"/>
        <v>157000</v>
      </c>
      <c r="AJ168" s="21">
        <f t="shared" si="216"/>
        <v>80000</v>
      </c>
      <c r="AK168" s="21">
        <f t="shared" si="216"/>
        <v>77000</v>
      </c>
      <c r="AL168" s="21">
        <f t="shared" si="216"/>
        <v>0</v>
      </c>
      <c r="AM168" s="21">
        <f t="shared" si="216"/>
        <v>77000</v>
      </c>
      <c r="AN168" s="21">
        <f t="shared" si="216"/>
        <v>77000</v>
      </c>
      <c r="AO168" s="21">
        <f t="shared" si="216"/>
        <v>0</v>
      </c>
      <c r="AP168" s="21">
        <f t="shared" si="216"/>
        <v>0</v>
      </c>
      <c r="AQ168" s="21">
        <f t="shared" si="216"/>
        <v>77000</v>
      </c>
      <c r="AR168" s="21">
        <f t="shared" si="216"/>
        <v>77000</v>
      </c>
      <c r="AS168" s="21">
        <f t="shared" si="216"/>
        <v>0</v>
      </c>
      <c r="AT168" s="21">
        <f t="shared" si="216"/>
        <v>0</v>
      </c>
      <c r="AU168" s="21">
        <f t="shared" si="216"/>
        <v>1160865.8</v>
      </c>
      <c r="AV168" s="21">
        <f t="shared" si="216"/>
        <v>706929.3</v>
      </c>
      <c r="AW168" s="21">
        <f t="shared" si="216"/>
        <v>453936.5</v>
      </c>
      <c r="AX168" s="21">
        <f t="shared" si="216"/>
        <v>0</v>
      </c>
      <c r="AY168" s="21"/>
    </row>
    <row r="169" spans="1:51" ht="37.5" customHeight="1" outlineLevel="1" x14ac:dyDescent="0.25">
      <c r="A169" s="146">
        <v>1</v>
      </c>
      <c r="B169" s="6" t="s">
        <v>59</v>
      </c>
      <c r="C169" s="30" t="s">
        <v>87</v>
      </c>
      <c r="D169" s="30" t="s">
        <v>61</v>
      </c>
      <c r="E169" s="2"/>
      <c r="F169" s="2"/>
      <c r="G169" s="2"/>
      <c r="H169" s="2"/>
      <c r="I169" s="1"/>
      <c r="J169" s="1"/>
      <c r="K169" s="1"/>
      <c r="L169" s="1"/>
      <c r="M169" s="1"/>
      <c r="N169" s="1"/>
      <c r="O169" s="7">
        <f>SUM(P169:R169)</f>
        <v>0</v>
      </c>
      <c r="P169" s="8"/>
      <c r="Q169" s="8"/>
      <c r="R169" s="8"/>
      <c r="S169" s="7">
        <f t="shared" si="166"/>
        <v>31553.5</v>
      </c>
      <c r="T169" s="8">
        <f>63107/2</f>
        <v>31553.5</v>
      </c>
      <c r="U169" s="8"/>
      <c r="V169" s="8"/>
      <c r="W169" s="7">
        <f t="shared" si="157"/>
        <v>0</v>
      </c>
      <c r="X169" s="8"/>
      <c r="Y169" s="8"/>
      <c r="Z169" s="8"/>
      <c r="AA169" s="7">
        <f t="shared" si="158"/>
        <v>0</v>
      </c>
      <c r="AB169" s="8"/>
      <c r="AC169" s="8"/>
      <c r="AD169" s="8"/>
      <c r="AE169" s="7">
        <f t="shared" si="159"/>
        <v>0</v>
      </c>
      <c r="AF169" s="8"/>
      <c r="AG169" s="8"/>
      <c r="AH169" s="8"/>
      <c r="AI169" s="7">
        <f t="shared" si="160"/>
        <v>0</v>
      </c>
      <c r="AJ169" s="8"/>
      <c r="AK169" s="8"/>
      <c r="AL169" s="8"/>
      <c r="AM169" s="7">
        <f t="shared" si="161"/>
        <v>0</v>
      </c>
      <c r="AN169" s="8"/>
      <c r="AO169" s="8"/>
      <c r="AP169" s="8"/>
      <c r="AQ169" s="7">
        <f t="shared" si="162"/>
        <v>0</v>
      </c>
      <c r="AR169" s="8"/>
      <c r="AS169" s="8"/>
      <c r="AT169" s="8"/>
      <c r="AU169" s="7">
        <f t="shared" si="206"/>
        <v>31553.5</v>
      </c>
      <c r="AV169" s="7">
        <f t="shared" si="207"/>
        <v>31553.5</v>
      </c>
      <c r="AW169" s="7">
        <f t="shared" si="208"/>
        <v>0</v>
      </c>
      <c r="AX169" s="7">
        <f t="shared" si="209"/>
        <v>0</v>
      </c>
      <c r="AY169" s="7" t="s">
        <v>558</v>
      </c>
    </row>
    <row r="170" spans="1:51" ht="29.25" customHeight="1" outlineLevel="1" x14ac:dyDescent="0.25">
      <c r="A170" s="146">
        <v>2</v>
      </c>
      <c r="B170" s="6" t="s">
        <v>60</v>
      </c>
      <c r="C170" s="30" t="s">
        <v>87</v>
      </c>
      <c r="D170" s="30" t="s">
        <v>62</v>
      </c>
      <c r="E170" s="2"/>
      <c r="F170" s="2"/>
      <c r="G170" s="2"/>
      <c r="H170" s="2"/>
      <c r="I170" s="1"/>
      <c r="J170" s="1"/>
      <c r="K170" s="1"/>
      <c r="L170" s="1"/>
      <c r="M170" s="1"/>
      <c r="N170" s="1"/>
      <c r="O170" s="7">
        <f t="shared" ref="O170:O171" si="217">SUM(P170:R170)</f>
        <v>0</v>
      </c>
      <c r="P170" s="8"/>
      <c r="Q170" s="8"/>
      <c r="R170" s="8"/>
      <c r="S170" s="7">
        <f t="shared" si="166"/>
        <v>31553.5</v>
      </c>
      <c r="T170" s="8">
        <f>T169</f>
        <v>31553.5</v>
      </c>
      <c r="U170" s="8"/>
      <c r="V170" s="8"/>
      <c r="W170" s="7">
        <f t="shared" si="157"/>
        <v>0</v>
      </c>
      <c r="X170" s="8"/>
      <c r="Y170" s="8"/>
      <c r="Z170" s="8"/>
      <c r="AA170" s="7">
        <f t="shared" si="158"/>
        <v>0</v>
      </c>
      <c r="AB170" s="8"/>
      <c r="AC170" s="8"/>
      <c r="AD170" s="8"/>
      <c r="AE170" s="7">
        <f t="shared" si="159"/>
        <v>0</v>
      </c>
      <c r="AF170" s="8"/>
      <c r="AG170" s="8"/>
      <c r="AH170" s="8"/>
      <c r="AI170" s="7">
        <f t="shared" si="160"/>
        <v>0</v>
      </c>
      <c r="AJ170" s="8"/>
      <c r="AK170" s="8"/>
      <c r="AL170" s="8"/>
      <c r="AM170" s="7">
        <f t="shared" si="161"/>
        <v>0</v>
      </c>
      <c r="AN170" s="8"/>
      <c r="AO170" s="8"/>
      <c r="AP170" s="8"/>
      <c r="AQ170" s="7">
        <f t="shared" si="162"/>
        <v>0</v>
      </c>
      <c r="AR170" s="8"/>
      <c r="AS170" s="8"/>
      <c r="AT170" s="8"/>
      <c r="AU170" s="7">
        <f t="shared" si="206"/>
        <v>31553.5</v>
      </c>
      <c r="AV170" s="7">
        <f t="shared" ref="AV170:AV171" si="218">P170+T170+X170+AB170+AF170+AJ170+AN170+AR170</f>
        <v>31553.5</v>
      </c>
      <c r="AW170" s="7">
        <f t="shared" ref="AW170:AW171" si="219">Q170+U170+Y170+AC170+AG170+AK170+AO170+AS170</f>
        <v>0</v>
      </c>
      <c r="AX170" s="7">
        <f t="shared" ref="AX170:AX171" si="220">R170+V170+Z170+AD170+AH170+AL170+AP170+AT170</f>
        <v>0</v>
      </c>
      <c r="AY170" s="7"/>
    </row>
    <row r="171" spans="1:51" ht="26.25" customHeight="1" outlineLevel="1" x14ac:dyDescent="0.25">
      <c r="A171" s="146">
        <v>3</v>
      </c>
      <c r="B171" s="6" t="s">
        <v>63</v>
      </c>
      <c r="C171" s="30" t="s">
        <v>87</v>
      </c>
      <c r="D171" s="30" t="s">
        <v>64</v>
      </c>
      <c r="E171" s="2"/>
      <c r="F171" s="2"/>
      <c r="G171" s="2"/>
      <c r="H171" s="2"/>
      <c r="I171" s="1"/>
      <c r="J171" s="1"/>
      <c r="K171" s="1"/>
      <c r="L171" s="1"/>
      <c r="M171" s="1"/>
      <c r="N171" s="1"/>
      <c r="O171" s="7">
        <f t="shared" si="217"/>
        <v>0</v>
      </c>
      <c r="P171" s="8"/>
      <c r="Q171" s="8"/>
      <c r="R171" s="8"/>
      <c r="S171" s="7">
        <f t="shared" si="166"/>
        <v>42999</v>
      </c>
      <c r="T171" s="8">
        <v>42999</v>
      </c>
      <c r="U171" s="8"/>
      <c r="V171" s="8"/>
      <c r="W171" s="7">
        <f t="shared" si="157"/>
        <v>0</v>
      </c>
      <c r="X171" s="8"/>
      <c r="Y171" s="8"/>
      <c r="Z171" s="8"/>
      <c r="AA171" s="7">
        <f t="shared" si="158"/>
        <v>0</v>
      </c>
      <c r="AB171" s="8"/>
      <c r="AC171" s="8"/>
      <c r="AD171" s="8"/>
      <c r="AE171" s="7">
        <f t="shared" si="159"/>
        <v>0</v>
      </c>
      <c r="AF171" s="8"/>
      <c r="AG171" s="8"/>
      <c r="AH171" s="8"/>
      <c r="AI171" s="7">
        <f t="shared" si="160"/>
        <v>0</v>
      </c>
      <c r="AJ171" s="8"/>
      <c r="AK171" s="8"/>
      <c r="AL171" s="8"/>
      <c r="AM171" s="7">
        <f t="shared" si="161"/>
        <v>0</v>
      </c>
      <c r="AN171" s="8"/>
      <c r="AO171" s="8"/>
      <c r="AP171" s="8"/>
      <c r="AQ171" s="7">
        <f t="shared" si="162"/>
        <v>0</v>
      </c>
      <c r="AR171" s="8"/>
      <c r="AS171" s="8"/>
      <c r="AT171" s="8"/>
      <c r="AU171" s="7">
        <f t="shared" si="206"/>
        <v>42999</v>
      </c>
      <c r="AV171" s="7">
        <f t="shared" si="218"/>
        <v>42999</v>
      </c>
      <c r="AW171" s="7">
        <f t="shared" si="219"/>
        <v>0</v>
      </c>
      <c r="AX171" s="7">
        <f t="shared" si="220"/>
        <v>0</v>
      </c>
      <c r="AY171" s="7"/>
    </row>
    <row r="172" spans="1:51" s="88" customFormat="1" ht="26.25" customHeight="1" outlineLevel="1" x14ac:dyDescent="0.25">
      <c r="A172" s="146">
        <v>4</v>
      </c>
      <c r="B172" s="121" t="s">
        <v>102</v>
      </c>
      <c r="C172" s="125" t="s">
        <v>100</v>
      </c>
      <c r="D172" s="125" t="s">
        <v>56</v>
      </c>
      <c r="E172" s="90"/>
      <c r="F172" s="90"/>
      <c r="G172" s="90"/>
      <c r="H172" s="90"/>
      <c r="I172" s="120"/>
      <c r="J172" s="120"/>
      <c r="K172" s="120"/>
      <c r="L172" s="120"/>
      <c r="M172" s="120"/>
      <c r="N172" s="120"/>
      <c r="O172" s="122">
        <f t="shared" ref="O172" si="221">SUM(P172:R172)</f>
        <v>0</v>
      </c>
      <c r="P172" s="123"/>
      <c r="Q172" s="123"/>
      <c r="R172" s="123"/>
      <c r="S172" s="122">
        <f t="shared" ref="S172" si="222">SUM(T172:V172)</f>
        <v>115000</v>
      </c>
      <c r="T172" s="123">
        <v>48000</v>
      </c>
      <c r="U172" s="123">
        <v>67000</v>
      </c>
      <c r="V172" s="123"/>
      <c r="W172" s="122">
        <f t="shared" ref="W172:W175" si="223">SUM(X172:Z172)</f>
        <v>128000</v>
      </c>
      <c r="X172" s="123">
        <v>51000</v>
      </c>
      <c r="Y172" s="123">
        <v>77000</v>
      </c>
      <c r="Z172" s="123"/>
      <c r="AA172" s="122">
        <f t="shared" ref="AA172:AA175" si="224">SUM(AB172:AD172)</f>
        <v>159000</v>
      </c>
      <c r="AB172" s="123">
        <v>82000</v>
      </c>
      <c r="AC172" s="123">
        <v>77000</v>
      </c>
      <c r="AD172" s="123"/>
      <c r="AE172" s="122">
        <f t="shared" ref="AE172:AE175" si="225">SUM(AF172:AH172)</f>
        <v>157000</v>
      </c>
      <c r="AF172" s="123">
        <v>80000</v>
      </c>
      <c r="AG172" s="123">
        <v>77000</v>
      </c>
      <c r="AH172" s="123"/>
      <c r="AI172" s="122">
        <f t="shared" ref="AI172:AI175" si="226">SUM(AJ172:AL172)</f>
        <v>157000</v>
      </c>
      <c r="AJ172" s="123">
        <v>80000</v>
      </c>
      <c r="AK172" s="123">
        <v>77000</v>
      </c>
      <c r="AL172" s="123"/>
      <c r="AM172" s="122">
        <f t="shared" ref="AM172:AM175" si="227">SUM(AN172:AP172)</f>
        <v>77000</v>
      </c>
      <c r="AN172" s="123">
        <v>77000</v>
      </c>
      <c r="AO172" s="123"/>
      <c r="AP172" s="123"/>
      <c r="AQ172" s="122">
        <f t="shared" ref="AQ172:AQ175" si="228">SUM(AR172:AT172)</f>
        <v>77000</v>
      </c>
      <c r="AR172" s="123">
        <v>77000</v>
      </c>
      <c r="AS172" s="123"/>
      <c r="AT172" s="123"/>
      <c r="AU172" s="122">
        <f t="shared" ref="AU172" si="229">SUM(AV172:AX172)</f>
        <v>870000</v>
      </c>
      <c r="AV172" s="122">
        <f t="shared" ref="AV172:AV175" si="230">P172+T172+X172+AB172+AF172+AJ172+AN172+AR172</f>
        <v>495000</v>
      </c>
      <c r="AW172" s="122">
        <f t="shared" ref="AW172:AW175" si="231">Q172+U172+Y172+AC172+AG172+AK172+AO172+AS172</f>
        <v>375000</v>
      </c>
      <c r="AX172" s="122">
        <f t="shared" ref="AX172:AX175" si="232">R172+V172+Z172+AD172+AH172+AL172+AP172+AT172</f>
        <v>0</v>
      </c>
      <c r="AY172" s="122"/>
    </row>
    <row r="173" spans="1:51" s="88" customFormat="1" ht="19.5" customHeight="1" outlineLevel="1" x14ac:dyDescent="0.25">
      <c r="A173" s="146">
        <v>5</v>
      </c>
      <c r="B173" s="131" t="s">
        <v>559</v>
      </c>
      <c r="C173" s="125" t="s">
        <v>87</v>
      </c>
      <c r="D173" s="124" t="s">
        <v>560</v>
      </c>
      <c r="E173" s="90"/>
      <c r="F173" s="90"/>
      <c r="G173" s="90"/>
      <c r="H173" s="90"/>
      <c r="I173" s="120"/>
      <c r="J173" s="120"/>
      <c r="K173" s="120"/>
      <c r="L173" s="120"/>
      <c r="M173" s="120"/>
      <c r="N173" s="120"/>
      <c r="O173" s="122">
        <v>0</v>
      </c>
      <c r="P173" s="123"/>
      <c r="Q173" s="123"/>
      <c r="R173" s="123"/>
      <c r="S173" s="122">
        <v>113000</v>
      </c>
      <c r="T173" s="123">
        <v>105823.3</v>
      </c>
      <c r="U173" s="123">
        <v>7176.7</v>
      </c>
      <c r="V173" s="123"/>
      <c r="W173" s="122">
        <f t="shared" si="223"/>
        <v>0</v>
      </c>
      <c r="X173" s="123"/>
      <c r="Y173" s="123"/>
      <c r="Z173" s="123"/>
      <c r="AA173" s="122">
        <f t="shared" si="224"/>
        <v>0</v>
      </c>
      <c r="AB173" s="123"/>
      <c r="AC173" s="123"/>
      <c r="AD173" s="123"/>
      <c r="AE173" s="122">
        <f t="shared" si="225"/>
        <v>0</v>
      </c>
      <c r="AF173" s="123"/>
      <c r="AG173" s="123"/>
      <c r="AH173" s="123"/>
      <c r="AI173" s="122">
        <f t="shared" si="226"/>
        <v>0</v>
      </c>
      <c r="AJ173" s="123"/>
      <c r="AK173" s="123"/>
      <c r="AL173" s="123"/>
      <c r="AM173" s="122">
        <f t="shared" si="227"/>
        <v>0</v>
      </c>
      <c r="AN173" s="123"/>
      <c r="AO173" s="123"/>
      <c r="AP173" s="123"/>
      <c r="AQ173" s="122">
        <f t="shared" si="228"/>
        <v>0</v>
      </c>
      <c r="AR173" s="123"/>
      <c r="AS173" s="123"/>
      <c r="AT173" s="123"/>
      <c r="AU173" s="122">
        <f t="shared" ref="AU173:AU175" si="233">SUM(AV173:AX173)</f>
        <v>113000</v>
      </c>
      <c r="AV173" s="122">
        <f t="shared" si="230"/>
        <v>105823.3</v>
      </c>
      <c r="AW173" s="122">
        <f t="shared" si="231"/>
        <v>7176.7</v>
      </c>
      <c r="AX173" s="122">
        <f t="shared" si="232"/>
        <v>0</v>
      </c>
      <c r="AY173" s="122"/>
    </row>
    <row r="174" spans="1:51" s="88" customFormat="1" ht="19.5" customHeight="1" outlineLevel="1" x14ac:dyDescent="0.25">
      <c r="A174" s="146">
        <v>6</v>
      </c>
      <c r="B174" s="131" t="s">
        <v>561</v>
      </c>
      <c r="C174" s="125" t="s">
        <v>87</v>
      </c>
      <c r="D174" s="124" t="s">
        <v>288</v>
      </c>
      <c r="E174" s="90"/>
      <c r="F174" s="90"/>
      <c r="G174" s="90"/>
      <c r="H174" s="90"/>
      <c r="I174" s="120"/>
      <c r="J174" s="120"/>
      <c r="K174" s="120"/>
      <c r="L174" s="120"/>
      <c r="M174" s="120"/>
      <c r="N174" s="120"/>
      <c r="O174" s="122">
        <f t="shared" ref="O174:O175" si="234">SUM(P174:R174)</f>
        <v>0</v>
      </c>
      <c r="P174" s="123"/>
      <c r="Q174" s="123"/>
      <c r="R174" s="123"/>
      <c r="S174" s="122">
        <f t="shared" ref="S174" si="235">SUM(T174:V174)</f>
        <v>0</v>
      </c>
      <c r="T174" s="123"/>
      <c r="U174" s="123"/>
      <c r="V174" s="123"/>
      <c r="W174" s="122">
        <f t="shared" si="223"/>
        <v>0</v>
      </c>
      <c r="X174" s="123"/>
      <c r="Y174" s="123"/>
      <c r="Z174" s="123"/>
      <c r="AA174" s="122">
        <v>43000</v>
      </c>
      <c r="AB174" s="123">
        <v>0</v>
      </c>
      <c r="AC174" s="123">
        <v>43000</v>
      </c>
      <c r="AD174" s="123"/>
      <c r="AE174" s="122">
        <f t="shared" si="225"/>
        <v>0</v>
      </c>
      <c r="AF174" s="123"/>
      <c r="AG174" s="123"/>
      <c r="AH174" s="123"/>
      <c r="AI174" s="122">
        <f t="shared" si="226"/>
        <v>0</v>
      </c>
      <c r="AJ174" s="123"/>
      <c r="AK174" s="123"/>
      <c r="AL174" s="123"/>
      <c r="AM174" s="122">
        <f t="shared" si="227"/>
        <v>0</v>
      </c>
      <c r="AN174" s="123"/>
      <c r="AO174" s="123"/>
      <c r="AP174" s="123"/>
      <c r="AQ174" s="122">
        <f t="shared" si="228"/>
        <v>0</v>
      </c>
      <c r="AR174" s="123"/>
      <c r="AS174" s="123"/>
      <c r="AT174" s="123"/>
      <c r="AU174" s="122">
        <f t="shared" si="233"/>
        <v>43000</v>
      </c>
      <c r="AV174" s="122">
        <f t="shared" si="230"/>
        <v>0</v>
      </c>
      <c r="AW174" s="122">
        <f t="shared" si="231"/>
        <v>43000</v>
      </c>
      <c r="AX174" s="122">
        <f t="shared" si="232"/>
        <v>0</v>
      </c>
      <c r="AY174" s="122"/>
    </row>
    <row r="175" spans="1:51" s="88" customFormat="1" ht="23.25" customHeight="1" outlineLevel="1" x14ac:dyDescent="0.25">
      <c r="A175" s="146">
        <v>7</v>
      </c>
      <c r="B175" s="131" t="s">
        <v>562</v>
      </c>
      <c r="C175" s="125" t="s">
        <v>87</v>
      </c>
      <c r="D175" s="124" t="s">
        <v>55</v>
      </c>
      <c r="E175" s="90"/>
      <c r="F175" s="90"/>
      <c r="G175" s="90"/>
      <c r="H175" s="90"/>
      <c r="I175" s="120"/>
      <c r="J175" s="120"/>
      <c r="K175" s="120"/>
      <c r="L175" s="120"/>
      <c r="M175" s="120"/>
      <c r="N175" s="120"/>
      <c r="O175" s="122">
        <f t="shared" si="234"/>
        <v>0</v>
      </c>
      <c r="P175" s="123"/>
      <c r="Q175" s="123"/>
      <c r="R175" s="123"/>
      <c r="S175" s="122">
        <v>28759.8</v>
      </c>
      <c r="T175" s="123">
        <v>0</v>
      </c>
      <c r="U175" s="123">
        <v>28759.8</v>
      </c>
      <c r="V175" s="123"/>
      <c r="W175" s="122">
        <f t="shared" si="223"/>
        <v>0</v>
      </c>
      <c r="X175" s="123"/>
      <c r="Y175" s="123"/>
      <c r="Z175" s="123"/>
      <c r="AA175" s="122">
        <f t="shared" si="224"/>
        <v>0</v>
      </c>
      <c r="AB175" s="123"/>
      <c r="AC175" s="123"/>
      <c r="AD175" s="123"/>
      <c r="AE175" s="122">
        <f t="shared" si="225"/>
        <v>0</v>
      </c>
      <c r="AF175" s="123"/>
      <c r="AG175" s="123"/>
      <c r="AH175" s="123"/>
      <c r="AI175" s="122">
        <f t="shared" si="226"/>
        <v>0</v>
      </c>
      <c r="AJ175" s="123"/>
      <c r="AK175" s="123"/>
      <c r="AL175" s="123"/>
      <c r="AM175" s="122">
        <f t="shared" si="227"/>
        <v>0</v>
      </c>
      <c r="AN175" s="123"/>
      <c r="AO175" s="123"/>
      <c r="AP175" s="123"/>
      <c r="AQ175" s="122">
        <f t="shared" si="228"/>
        <v>0</v>
      </c>
      <c r="AR175" s="123"/>
      <c r="AS175" s="123"/>
      <c r="AT175" s="123"/>
      <c r="AU175" s="122">
        <f t="shared" si="233"/>
        <v>28759.8</v>
      </c>
      <c r="AV175" s="122">
        <f t="shared" si="230"/>
        <v>0</v>
      </c>
      <c r="AW175" s="122">
        <f t="shared" si="231"/>
        <v>28759.8</v>
      </c>
      <c r="AX175" s="122">
        <f t="shared" si="232"/>
        <v>0</v>
      </c>
      <c r="AY175" s="122"/>
    </row>
    <row r="176" spans="1:51" ht="15" customHeight="1" x14ac:dyDescent="0.25">
      <c r="A176" s="18">
        <v>5</v>
      </c>
      <c r="B176" s="22" t="s">
        <v>17</v>
      </c>
      <c r="C176" s="33"/>
      <c r="D176" s="31"/>
      <c r="E176" s="20"/>
      <c r="F176" s="20"/>
      <c r="G176" s="20"/>
      <c r="H176" s="20"/>
      <c r="I176" s="18"/>
      <c r="J176" s="18"/>
      <c r="K176" s="18"/>
      <c r="L176" s="18"/>
      <c r="M176" s="18"/>
      <c r="N176" s="18"/>
      <c r="O176" s="21">
        <f t="shared" ref="O176:AX176" si="236">SUM(O177:O220)</f>
        <v>1458517.84</v>
      </c>
      <c r="P176" s="21">
        <f t="shared" si="236"/>
        <v>418476.9</v>
      </c>
      <c r="Q176" s="21">
        <f t="shared" si="236"/>
        <v>800040.94</v>
      </c>
      <c r="R176" s="21">
        <f t="shared" si="236"/>
        <v>240000</v>
      </c>
      <c r="S176" s="21">
        <f t="shared" si="236"/>
        <v>616841.6</v>
      </c>
      <c r="T176" s="21">
        <f t="shared" si="236"/>
        <v>336244.8</v>
      </c>
      <c r="U176" s="21">
        <f t="shared" si="236"/>
        <v>280596.8</v>
      </c>
      <c r="V176" s="21">
        <f t="shared" si="236"/>
        <v>0</v>
      </c>
      <c r="W176" s="21">
        <f t="shared" si="236"/>
        <v>1314085</v>
      </c>
      <c r="X176" s="21">
        <f t="shared" si="236"/>
        <v>399000</v>
      </c>
      <c r="Y176" s="21">
        <f t="shared" si="236"/>
        <v>915085</v>
      </c>
      <c r="Z176" s="21">
        <f t="shared" si="236"/>
        <v>0</v>
      </c>
      <c r="AA176" s="21">
        <f t="shared" si="236"/>
        <v>779000</v>
      </c>
      <c r="AB176" s="21">
        <f t="shared" si="236"/>
        <v>269000</v>
      </c>
      <c r="AC176" s="21">
        <f t="shared" si="236"/>
        <v>510000</v>
      </c>
      <c r="AD176" s="21">
        <f t="shared" si="236"/>
        <v>0</v>
      </c>
      <c r="AE176" s="21">
        <f t="shared" si="236"/>
        <v>1144000</v>
      </c>
      <c r="AF176" s="21">
        <f t="shared" si="236"/>
        <v>574000</v>
      </c>
      <c r="AG176" s="21">
        <f t="shared" si="236"/>
        <v>570000</v>
      </c>
      <c r="AH176" s="21">
        <f t="shared" si="236"/>
        <v>0</v>
      </c>
      <c r="AI176" s="21">
        <f t="shared" si="236"/>
        <v>1644000</v>
      </c>
      <c r="AJ176" s="21">
        <f t="shared" si="236"/>
        <v>574000</v>
      </c>
      <c r="AK176" s="21">
        <f t="shared" si="236"/>
        <v>1070000</v>
      </c>
      <c r="AL176" s="21">
        <f t="shared" si="236"/>
        <v>0</v>
      </c>
      <c r="AM176" s="21">
        <f t="shared" si="236"/>
        <v>1744000</v>
      </c>
      <c r="AN176" s="21">
        <f t="shared" si="236"/>
        <v>824000</v>
      </c>
      <c r="AO176" s="21">
        <f t="shared" si="236"/>
        <v>920000</v>
      </c>
      <c r="AP176" s="21">
        <f t="shared" si="236"/>
        <v>0</v>
      </c>
      <c r="AQ176" s="21">
        <f t="shared" si="236"/>
        <v>514000</v>
      </c>
      <c r="AR176" s="21">
        <f t="shared" si="236"/>
        <v>324000</v>
      </c>
      <c r="AS176" s="21">
        <f t="shared" si="236"/>
        <v>190000</v>
      </c>
      <c r="AT176" s="21">
        <f t="shared" si="236"/>
        <v>0</v>
      </c>
      <c r="AU176" s="21">
        <f t="shared" si="236"/>
        <v>9184444.4400000013</v>
      </c>
      <c r="AV176" s="21">
        <f t="shared" si="236"/>
        <v>3718721.7</v>
      </c>
      <c r="AW176" s="21">
        <f t="shared" si="236"/>
        <v>5225722.74</v>
      </c>
      <c r="AX176" s="21">
        <f t="shared" si="236"/>
        <v>240000</v>
      </c>
      <c r="AY176" s="21"/>
    </row>
    <row r="177" spans="1:51" ht="30" customHeight="1" outlineLevel="1" x14ac:dyDescent="0.25">
      <c r="A177" s="146">
        <v>1</v>
      </c>
      <c r="B177" s="6" t="s">
        <v>98</v>
      </c>
      <c r="C177" s="30" t="s">
        <v>100</v>
      </c>
      <c r="D177" s="30" t="s">
        <v>52</v>
      </c>
      <c r="E177" s="97"/>
      <c r="F177" s="97"/>
      <c r="G177" s="97"/>
      <c r="H177" s="97"/>
      <c r="I177" s="98"/>
      <c r="J177" s="98"/>
      <c r="K177" s="98"/>
      <c r="L177" s="98"/>
      <c r="M177" s="98"/>
      <c r="N177" s="98"/>
      <c r="O177" s="7">
        <f t="shared" si="165"/>
        <v>0</v>
      </c>
      <c r="P177" s="8"/>
      <c r="Q177" s="8"/>
      <c r="R177" s="8"/>
      <c r="S177" s="7">
        <f t="shared" si="166"/>
        <v>8000</v>
      </c>
      <c r="T177" s="8">
        <v>8000</v>
      </c>
      <c r="U177" s="8"/>
      <c r="V177" s="8"/>
      <c r="W177" s="7">
        <f t="shared" si="157"/>
        <v>43000</v>
      </c>
      <c r="X177" s="8">
        <v>43000</v>
      </c>
      <c r="Y177" s="8"/>
      <c r="Z177" s="8"/>
      <c r="AA177" s="7">
        <f t="shared" si="158"/>
        <v>43000</v>
      </c>
      <c r="AB177" s="8">
        <v>43000</v>
      </c>
      <c r="AC177" s="8"/>
      <c r="AD177" s="8"/>
      <c r="AE177" s="7">
        <f t="shared" si="159"/>
        <v>43000</v>
      </c>
      <c r="AF177" s="8">
        <v>43000</v>
      </c>
      <c r="AG177" s="8"/>
      <c r="AH177" s="8"/>
      <c r="AI177" s="7">
        <f t="shared" si="160"/>
        <v>43000</v>
      </c>
      <c r="AJ177" s="8">
        <v>43000</v>
      </c>
      <c r="AK177" s="8"/>
      <c r="AL177" s="8"/>
      <c r="AM177" s="7">
        <f t="shared" si="161"/>
        <v>43000</v>
      </c>
      <c r="AN177" s="8">
        <v>43000</v>
      </c>
      <c r="AO177" s="8"/>
      <c r="AP177" s="8"/>
      <c r="AQ177" s="7">
        <f t="shared" si="162"/>
        <v>43000</v>
      </c>
      <c r="AR177" s="8">
        <v>43000</v>
      </c>
      <c r="AS177" s="8"/>
      <c r="AT177" s="8"/>
      <c r="AU177" s="7">
        <f t="shared" si="206"/>
        <v>266000</v>
      </c>
      <c r="AV177" s="7">
        <f t="shared" si="207"/>
        <v>266000</v>
      </c>
      <c r="AW177" s="7">
        <f t="shared" si="208"/>
        <v>0</v>
      </c>
      <c r="AX177" s="7">
        <f t="shared" si="209"/>
        <v>0</v>
      </c>
      <c r="AY177" s="7"/>
    </row>
    <row r="178" spans="1:51" ht="43.5" customHeight="1" outlineLevel="1" x14ac:dyDescent="0.25">
      <c r="A178" s="146">
        <v>2</v>
      </c>
      <c r="B178" s="6" t="s">
        <v>99</v>
      </c>
      <c r="C178" s="30" t="s">
        <v>100</v>
      </c>
      <c r="D178" s="29" t="s">
        <v>56</v>
      </c>
      <c r="E178" s="97"/>
      <c r="F178" s="97"/>
      <c r="G178" s="97"/>
      <c r="H178" s="97"/>
      <c r="I178" s="98"/>
      <c r="J178" s="98"/>
      <c r="K178" s="98"/>
      <c r="L178" s="98"/>
      <c r="M178" s="98"/>
      <c r="N178" s="98"/>
      <c r="O178" s="7">
        <f t="shared" ref="O178:O197" si="237">R178+Q178+P178</f>
        <v>0</v>
      </c>
      <c r="P178" s="8"/>
      <c r="Q178" s="8"/>
      <c r="R178" s="8"/>
      <c r="S178" s="7">
        <f t="shared" ref="S178:S197" si="238">SUM(T178:V178)</f>
        <v>299000</v>
      </c>
      <c r="T178" s="8">
        <v>299000</v>
      </c>
      <c r="U178" s="8"/>
      <c r="V178" s="8"/>
      <c r="W178" s="7">
        <f t="shared" ref="W178:W197" si="239">SUM(X178:Z178)</f>
        <v>226000</v>
      </c>
      <c r="X178" s="8">
        <v>226000</v>
      </c>
      <c r="Y178" s="8"/>
      <c r="Z178" s="8"/>
      <c r="AA178" s="7">
        <f t="shared" ref="AA178:AA209" si="240">SUM(AB178:AD178)</f>
        <v>226000</v>
      </c>
      <c r="AB178" s="8">
        <v>226000</v>
      </c>
      <c r="AC178" s="8"/>
      <c r="AD178" s="8"/>
      <c r="AE178" s="7">
        <f t="shared" ref="AE178:AE179" si="241">SUM(AF178:AH178)</f>
        <v>281000</v>
      </c>
      <c r="AF178" s="8">
        <v>281000</v>
      </c>
      <c r="AG178" s="8"/>
      <c r="AH178" s="8"/>
      <c r="AI178" s="7">
        <f t="shared" ref="AI178:AI179" si="242">SUM(AJ178:AL178)</f>
        <v>281000</v>
      </c>
      <c r="AJ178" s="8">
        <v>281000</v>
      </c>
      <c r="AK178" s="8"/>
      <c r="AL178" s="8"/>
      <c r="AM178" s="7">
        <f t="shared" ref="AM178:AM179" si="243">SUM(AN178:AP178)</f>
        <v>281000</v>
      </c>
      <c r="AN178" s="8">
        <v>281000</v>
      </c>
      <c r="AO178" s="8"/>
      <c r="AP178" s="8"/>
      <c r="AQ178" s="7">
        <f t="shared" ref="AQ178:AQ179" si="244">SUM(AR178:AT178)</f>
        <v>281000</v>
      </c>
      <c r="AR178" s="8">
        <v>281000</v>
      </c>
      <c r="AS178" s="8"/>
      <c r="AT178" s="8"/>
      <c r="AU178" s="7">
        <f t="shared" ref="AU178:AU220" si="245">SUM(AV178:AX178)</f>
        <v>1875000</v>
      </c>
      <c r="AV178" s="7">
        <f t="shared" ref="AV178:AX220" si="246">P178+T178+X178+AB178+AF178+AJ178+AN178+AR178</f>
        <v>1875000</v>
      </c>
      <c r="AW178" s="7">
        <f t="shared" ref="AW178:AW179" si="247">Q178+U178+Y178+AC178+AG178+AK178+AO178+AS178</f>
        <v>0</v>
      </c>
      <c r="AX178" s="7">
        <f t="shared" ref="AX178:AX209" si="248">R178+V178+Z178+AD178+AH178+AL178+AP178+AT178</f>
        <v>0</v>
      </c>
      <c r="AY178" s="7"/>
    </row>
    <row r="179" spans="1:51" s="72" customFormat="1" ht="21" customHeight="1" outlineLevel="1" x14ac:dyDescent="0.25">
      <c r="A179" s="146">
        <v>3</v>
      </c>
      <c r="B179" s="68" t="s">
        <v>267</v>
      </c>
      <c r="C179" s="69" t="s">
        <v>268</v>
      </c>
      <c r="D179" s="76" t="s">
        <v>269</v>
      </c>
      <c r="E179" s="100"/>
      <c r="F179" s="100"/>
      <c r="G179" s="100"/>
      <c r="H179" s="100"/>
      <c r="I179" s="100"/>
      <c r="J179" s="100"/>
      <c r="K179" s="100"/>
      <c r="L179" s="100"/>
      <c r="M179" s="100">
        <v>1</v>
      </c>
      <c r="N179" s="100"/>
      <c r="O179" s="70">
        <f t="shared" si="237"/>
        <v>0</v>
      </c>
      <c r="P179" s="71"/>
      <c r="Q179" s="71"/>
      <c r="R179" s="71"/>
      <c r="S179" s="70">
        <f t="shared" si="238"/>
        <v>0</v>
      </c>
      <c r="T179" s="71"/>
      <c r="U179" s="71"/>
      <c r="V179" s="71"/>
      <c r="W179" s="70">
        <f t="shared" si="239"/>
        <v>0</v>
      </c>
      <c r="X179" s="71"/>
      <c r="Y179" s="71"/>
      <c r="Z179" s="71"/>
      <c r="AA179" s="70">
        <f t="shared" si="240"/>
        <v>0</v>
      </c>
      <c r="AB179" s="71"/>
      <c r="AC179" s="71"/>
      <c r="AD179" s="71"/>
      <c r="AE179" s="70">
        <f t="shared" si="241"/>
        <v>250000</v>
      </c>
      <c r="AF179" s="71">
        <v>250000</v>
      </c>
      <c r="AG179" s="71"/>
      <c r="AH179" s="71"/>
      <c r="AI179" s="70">
        <f t="shared" si="242"/>
        <v>250000</v>
      </c>
      <c r="AJ179" s="71">
        <v>250000</v>
      </c>
      <c r="AK179" s="71"/>
      <c r="AL179" s="71"/>
      <c r="AM179" s="70">
        <f t="shared" si="243"/>
        <v>500000</v>
      </c>
      <c r="AN179" s="71">
        <v>500000</v>
      </c>
      <c r="AO179" s="71"/>
      <c r="AP179" s="71"/>
      <c r="AQ179" s="70">
        <f t="shared" si="244"/>
        <v>0</v>
      </c>
      <c r="AR179" s="71">
        <v>0</v>
      </c>
      <c r="AS179" s="71"/>
      <c r="AT179" s="71"/>
      <c r="AU179" s="70">
        <f t="shared" si="245"/>
        <v>1000000</v>
      </c>
      <c r="AV179" s="70">
        <f t="shared" si="246"/>
        <v>1000000</v>
      </c>
      <c r="AW179" s="70">
        <f t="shared" si="247"/>
        <v>0</v>
      </c>
      <c r="AX179" s="70">
        <f t="shared" si="248"/>
        <v>0</v>
      </c>
      <c r="AY179" s="70" t="s">
        <v>270</v>
      </c>
    </row>
    <row r="180" spans="1:51" s="72" customFormat="1" ht="21" customHeight="1" outlineLevel="1" x14ac:dyDescent="0.25">
      <c r="A180" s="146">
        <v>4</v>
      </c>
      <c r="B180" s="68" t="s">
        <v>271</v>
      </c>
      <c r="C180" s="69" t="s">
        <v>268</v>
      </c>
      <c r="D180" s="76" t="s">
        <v>272</v>
      </c>
      <c r="E180" s="100"/>
      <c r="F180" s="100"/>
      <c r="G180" s="100"/>
      <c r="H180" s="100"/>
      <c r="I180" s="100"/>
      <c r="J180" s="100">
        <v>1</v>
      </c>
      <c r="K180" s="100"/>
      <c r="L180" s="100"/>
      <c r="M180" s="100"/>
      <c r="N180" s="100"/>
      <c r="O180" s="70"/>
      <c r="P180" s="71"/>
      <c r="Q180" s="71"/>
      <c r="R180" s="71"/>
      <c r="S180" s="70"/>
      <c r="T180" s="71"/>
      <c r="U180" s="71"/>
      <c r="V180" s="71"/>
      <c r="W180" s="70">
        <f>SUM(X180:Z180)</f>
        <v>60000</v>
      </c>
      <c r="X180" s="71"/>
      <c r="Y180" s="71">
        <v>60000</v>
      </c>
      <c r="Z180" s="71"/>
      <c r="AA180" s="70">
        <f>SUM(AB180:AD180)</f>
        <v>30000</v>
      </c>
      <c r="AB180" s="71"/>
      <c r="AC180" s="71">
        <v>30000</v>
      </c>
      <c r="AD180" s="71"/>
      <c r="AE180" s="70"/>
      <c r="AF180" s="71"/>
      <c r="AG180" s="71"/>
      <c r="AH180" s="71"/>
      <c r="AI180" s="70"/>
      <c r="AJ180" s="71"/>
      <c r="AK180" s="71"/>
      <c r="AL180" s="71"/>
      <c r="AM180" s="70"/>
      <c r="AN180" s="71"/>
      <c r="AO180" s="71"/>
      <c r="AP180" s="71"/>
      <c r="AQ180" s="70"/>
      <c r="AR180" s="71"/>
      <c r="AS180" s="71"/>
      <c r="AT180" s="71"/>
      <c r="AU180" s="70">
        <f t="shared" si="245"/>
        <v>90000</v>
      </c>
      <c r="AV180" s="70">
        <f t="shared" si="246"/>
        <v>0</v>
      </c>
      <c r="AW180" s="70">
        <f>SUM(AC180+Y180)</f>
        <v>90000</v>
      </c>
      <c r="AX180" s="70">
        <f t="shared" si="248"/>
        <v>0</v>
      </c>
      <c r="AY180" s="70" t="s">
        <v>270</v>
      </c>
    </row>
    <row r="181" spans="1:51" s="72" customFormat="1" ht="21" customHeight="1" outlineLevel="1" x14ac:dyDescent="0.25">
      <c r="A181" s="146">
        <v>5</v>
      </c>
      <c r="B181" s="68" t="s">
        <v>271</v>
      </c>
      <c r="C181" s="69" t="s">
        <v>268</v>
      </c>
      <c r="D181" s="76" t="s">
        <v>273</v>
      </c>
      <c r="E181" s="100"/>
      <c r="F181" s="100"/>
      <c r="G181" s="100"/>
      <c r="H181" s="100"/>
      <c r="I181" s="100">
        <v>1</v>
      </c>
      <c r="J181" s="100"/>
      <c r="K181" s="100"/>
      <c r="L181" s="100"/>
      <c r="M181" s="100"/>
      <c r="N181" s="100"/>
      <c r="O181" s="70"/>
      <c r="P181" s="71"/>
      <c r="Q181" s="71"/>
      <c r="R181" s="71"/>
      <c r="S181" s="70">
        <f>SUM(T181:V181)</f>
        <v>60000</v>
      </c>
      <c r="T181" s="71"/>
      <c r="U181" s="71">
        <v>60000</v>
      </c>
      <c r="V181" s="71"/>
      <c r="W181" s="70">
        <f>SUM(X181:Z181)</f>
        <v>30000</v>
      </c>
      <c r="X181" s="71"/>
      <c r="Y181" s="71">
        <v>30000</v>
      </c>
      <c r="Z181" s="71"/>
      <c r="AA181" s="70"/>
      <c r="AB181" s="71"/>
      <c r="AC181" s="71"/>
      <c r="AD181" s="71"/>
      <c r="AE181" s="70"/>
      <c r="AF181" s="71"/>
      <c r="AG181" s="71"/>
      <c r="AH181" s="71"/>
      <c r="AI181" s="70"/>
      <c r="AJ181" s="71"/>
      <c r="AK181" s="71"/>
      <c r="AL181" s="71"/>
      <c r="AM181" s="70"/>
      <c r="AN181" s="71"/>
      <c r="AO181" s="71"/>
      <c r="AP181" s="71"/>
      <c r="AQ181" s="70"/>
      <c r="AR181" s="71"/>
      <c r="AS181" s="71"/>
      <c r="AT181" s="71"/>
      <c r="AU181" s="70">
        <f t="shared" si="245"/>
        <v>90000</v>
      </c>
      <c r="AV181" s="70">
        <f t="shared" si="246"/>
        <v>0</v>
      </c>
      <c r="AW181" s="70">
        <f>SUM(Y181+U181)</f>
        <v>90000</v>
      </c>
      <c r="AX181" s="70">
        <f t="shared" si="248"/>
        <v>0</v>
      </c>
      <c r="AY181" s="70" t="s">
        <v>270</v>
      </c>
    </row>
    <row r="182" spans="1:51" s="72" customFormat="1" ht="21" customHeight="1" outlineLevel="1" x14ac:dyDescent="0.25">
      <c r="A182" s="146">
        <v>6</v>
      </c>
      <c r="B182" s="68" t="s">
        <v>271</v>
      </c>
      <c r="C182" s="69" t="s">
        <v>268</v>
      </c>
      <c r="D182" s="76" t="s">
        <v>274</v>
      </c>
      <c r="E182" s="100"/>
      <c r="F182" s="100"/>
      <c r="G182" s="100"/>
      <c r="H182" s="100"/>
      <c r="I182" s="100"/>
      <c r="J182" s="100"/>
      <c r="K182" s="100">
        <v>1</v>
      </c>
      <c r="L182" s="100"/>
      <c r="M182" s="100"/>
      <c r="N182" s="100"/>
      <c r="O182" s="70"/>
      <c r="P182" s="71"/>
      <c r="Q182" s="71"/>
      <c r="R182" s="71"/>
      <c r="S182" s="70"/>
      <c r="T182" s="71"/>
      <c r="U182" s="71"/>
      <c r="V182" s="71"/>
      <c r="W182" s="70"/>
      <c r="X182" s="71"/>
      <c r="Y182" s="71"/>
      <c r="Z182" s="71"/>
      <c r="AA182" s="70">
        <f>SUM(AB182:AD182)</f>
        <v>60000</v>
      </c>
      <c r="AB182" s="71"/>
      <c r="AC182" s="71">
        <v>60000</v>
      </c>
      <c r="AD182" s="71"/>
      <c r="AE182" s="70">
        <f>SUM(AF182:AH182)</f>
        <v>30000</v>
      </c>
      <c r="AF182" s="71"/>
      <c r="AG182" s="71">
        <v>30000</v>
      </c>
      <c r="AH182" s="71"/>
      <c r="AI182" s="70"/>
      <c r="AJ182" s="71"/>
      <c r="AK182" s="71"/>
      <c r="AL182" s="71"/>
      <c r="AM182" s="70"/>
      <c r="AN182" s="71"/>
      <c r="AO182" s="71"/>
      <c r="AP182" s="71"/>
      <c r="AQ182" s="70"/>
      <c r="AR182" s="71"/>
      <c r="AS182" s="71"/>
      <c r="AT182" s="71"/>
      <c r="AU182" s="70">
        <f t="shared" si="245"/>
        <v>90000</v>
      </c>
      <c r="AV182" s="70">
        <f t="shared" si="246"/>
        <v>0</v>
      </c>
      <c r="AW182" s="70">
        <f>SUM(AG182+AC182)</f>
        <v>90000</v>
      </c>
      <c r="AX182" s="70">
        <f t="shared" si="248"/>
        <v>0</v>
      </c>
      <c r="AY182" s="70" t="s">
        <v>270</v>
      </c>
    </row>
    <row r="183" spans="1:51" s="72" customFormat="1" ht="15" customHeight="1" outlineLevel="1" x14ac:dyDescent="0.25">
      <c r="A183" s="146">
        <v>7</v>
      </c>
      <c r="B183" s="68" t="s">
        <v>275</v>
      </c>
      <c r="C183" s="69" t="s">
        <v>268</v>
      </c>
      <c r="D183" s="76" t="s">
        <v>276</v>
      </c>
      <c r="E183" s="100"/>
      <c r="F183" s="100"/>
      <c r="G183" s="100"/>
      <c r="H183" s="100"/>
      <c r="I183" s="100"/>
      <c r="J183" s="100">
        <v>1</v>
      </c>
      <c r="K183" s="100"/>
      <c r="L183" s="100"/>
      <c r="M183" s="100"/>
      <c r="N183" s="100"/>
      <c r="O183" s="70"/>
      <c r="P183" s="71"/>
      <c r="Q183" s="71"/>
      <c r="R183" s="71"/>
      <c r="S183" s="70"/>
      <c r="T183" s="71"/>
      <c r="U183" s="71"/>
      <c r="V183" s="71"/>
      <c r="W183" s="70">
        <f>SUM(X183:Z183)</f>
        <v>120000</v>
      </c>
      <c r="X183" s="71"/>
      <c r="Y183" s="71">
        <v>120000</v>
      </c>
      <c r="Z183" s="71"/>
      <c r="AA183" s="70">
        <f>SUM(AB183:AD183)</f>
        <v>80000</v>
      </c>
      <c r="AB183" s="71"/>
      <c r="AC183" s="71">
        <v>80000</v>
      </c>
      <c r="AD183" s="71"/>
      <c r="AE183" s="70"/>
      <c r="AF183" s="71"/>
      <c r="AG183" s="71"/>
      <c r="AH183" s="71"/>
      <c r="AI183" s="70"/>
      <c r="AJ183" s="71"/>
      <c r="AK183" s="71"/>
      <c r="AL183" s="71"/>
      <c r="AM183" s="70"/>
      <c r="AN183" s="71"/>
      <c r="AO183" s="71"/>
      <c r="AP183" s="71"/>
      <c r="AQ183" s="70"/>
      <c r="AR183" s="71"/>
      <c r="AS183" s="71"/>
      <c r="AT183" s="71"/>
      <c r="AU183" s="70">
        <f t="shared" si="245"/>
        <v>200000</v>
      </c>
      <c r="AV183" s="70">
        <f t="shared" si="246"/>
        <v>0</v>
      </c>
      <c r="AW183" s="70">
        <f>SUM(AC183+Y183)</f>
        <v>200000</v>
      </c>
      <c r="AX183" s="70">
        <f t="shared" si="248"/>
        <v>0</v>
      </c>
      <c r="AY183" s="70" t="s">
        <v>270</v>
      </c>
    </row>
    <row r="184" spans="1:51" s="72" customFormat="1" ht="15" customHeight="1" outlineLevel="1" x14ac:dyDescent="0.25">
      <c r="A184" s="146">
        <v>8</v>
      </c>
      <c r="B184" s="68" t="s">
        <v>275</v>
      </c>
      <c r="C184" s="69" t="s">
        <v>268</v>
      </c>
      <c r="D184" s="76" t="s">
        <v>277</v>
      </c>
      <c r="E184" s="100"/>
      <c r="F184" s="100"/>
      <c r="G184" s="100"/>
      <c r="H184" s="100">
        <v>1</v>
      </c>
      <c r="I184" s="100"/>
      <c r="J184" s="100"/>
      <c r="K184" s="100"/>
      <c r="L184" s="100"/>
      <c r="M184" s="100"/>
      <c r="N184" s="100"/>
      <c r="O184" s="70">
        <f>SUM(P184:R184)</f>
        <v>120000</v>
      </c>
      <c r="P184" s="71"/>
      <c r="Q184" s="71">
        <v>120000</v>
      </c>
      <c r="R184" s="71"/>
      <c r="S184" s="70">
        <f>SUM(T184:V184)</f>
        <v>80000</v>
      </c>
      <c r="T184" s="71"/>
      <c r="U184" s="71">
        <v>80000</v>
      </c>
      <c r="V184" s="71"/>
      <c r="W184" s="70"/>
      <c r="X184" s="71"/>
      <c r="Y184" s="71"/>
      <c r="Z184" s="71"/>
      <c r="AA184" s="70"/>
      <c r="AB184" s="71"/>
      <c r="AC184" s="71"/>
      <c r="AD184" s="71"/>
      <c r="AE184" s="70"/>
      <c r="AF184" s="71"/>
      <c r="AG184" s="71"/>
      <c r="AH184" s="71"/>
      <c r="AI184" s="70"/>
      <c r="AJ184" s="71"/>
      <c r="AK184" s="71"/>
      <c r="AL184" s="71"/>
      <c r="AM184" s="70"/>
      <c r="AN184" s="71"/>
      <c r="AO184" s="71"/>
      <c r="AP184" s="71"/>
      <c r="AQ184" s="70"/>
      <c r="AR184" s="71"/>
      <c r="AS184" s="71"/>
      <c r="AT184" s="71"/>
      <c r="AU184" s="70">
        <f t="shared" si="245"/>
        <v>200000</v>
      </c>
      <c r="AV184" s="70">
        <f t="shared" si="246"/>
        <v>0</v>
      </c>
      <c r="AW184" s="70">
        <f>SUM(U184+Q184)</f>
        <v>200000</v>
      </c>
      <c r="AX184" s="70">
        <f t="shared" si="248"/>
        <v>0</v>
      </c>
      <c r="AY184" s="70" t="s">
        <v>270</v>
      </c>
    </row>
    <row r="185" spans="1:51" s="72" customFormat="1" ht="15" customHeight="1" outlineLevel="1" x14ac:dyDescent="0.25">
      <c r="A185" s="146">
        <v>9</v>
      </c>
      <c r="B185" s="68" t="s">
        <v>278</v>
      </c>
      <c r="C185" s="69" t="s">
        <v>268</v>
      </c>
      <c r="D185" s="76" t="s">
        <v>279</v>
      </c>
      <c r="E185" s="100"/>
      <c r="F185" s="100"/>
      <c r="G185" s="100"/>
      <c r="H185" s="100"/>
      <c r="I185" s="100"/>
      <c r="J185" s="100"/>
      <c r="K185" s="100">
        <v>1</v>
      </c>
      <c r="L185" s="100"/>
      <c r="M185" s="100"/>
      <c r="N185" s="100"/>
      <c r="O185" s="70"/>
      <c r="P185" s="71"/>
      <c r="Q185" s="71"/>
      <c r="R185" s="71"/>
      <c r="S185" s="70"/>
      <c r="T185" s="71"/>
      <c r="U185" s="71"/>
      <c r="V185" s="71"/>
      <c r="W185" s="70">
        <f>SUM(X185:Z185)</f>
        <v>120000</v>
      </c>
      <c r="X185" s="71"/>
      <c r="Y185" s="71">
        <v>120000</v>
      </c>
      <c r="Z185" s="71"/>
      <c r="AA185" s="70">
        <f>SUM(AB185:AD185)</f>
        <v>80000</v>
      </c>
      <c r="AB185" s="71"/>
      <c r="AC185" s="71">
        <v>80000</v>
      </c>
      <c r="AD185" s="71"/>
      <c r="AE185" s="70"/>
      <c r="AF185" s="71"/>
      <c r="AG185" s="71"/>
      <c r="AH185" s="71"/>
      <c r="AI185" s="70"/>
      <c r="AJ185" s="71"/>
      <c r="AK185" s="71"/>
      <c r="AL185" s="71"/>
      <c r="AM185" s="70"/>
      <c r="AN185" s="71"/>
      <c r="AO185" s="71"/>
      <c r="AP185" s="71"/>
      <c r="AQ185" s="70"/>
      <c r="AR185" s="71"/>
      <c r="AS185" s="71"/>
      <c r="AT185" s="71"/>
      <c r="AU185" s="70">
        <f t="shared" si="245"/>
        <v>200000</v>
      </c>
      <c r="AV185" s="70">
        <f t="shared" si="246"/>
        <v>0</v>
      </c>
      <c r="AW185" s="70">
        <f>SUM(AC185+Y185)</f>
        <v>200000</v>
      </c>
      <c r="AX185" s="70">
        <f t="shared" si="248"/>
        <v>0</v>
      </c>
      <c r="AY185" s="70" t="s">
        <v>270</v>
      </c>
    </row>
    <row r="186" spans="1:51" s="72" customFormat="1" ht="20.25" customHeight="1" outlineLevel="1" x14ac:dyDescent="0.25">
      <c r="A186" s="146">
        <v>10</v>
      </c>
      <c r="B186" s="68" t="s">
        <v>271</v>
      </c>
      <c r="C186" s="69" t="s">
        <v>268</v>
      </c>
      <c r="D186" s="76" t="s">
        <v>280</v>
      </c>
      <c r="E186" s="100"/>
      <c r="F186" s="100"/>
      <c r="G186" s="100"/>
      <c r="H186" s="100"/>
      <c r="I186" s="100">
        <v>1</v>
      </c>
      <c r="J186" s="100"/>
      <c r="K186" s="100"/>
      <c r="L186" s="100"/>
      <c r="M186" s="100"/>
      <c r="N186" s="100"/>
      <c r="O186" s="70"/>
      <c r="P186" s="71"/>
      <c r="Q186" s="71"/>
      <c r="R186" s="71"/>
      <c r="S186" s="70">
        <f>SUM(T186:V186)</f>
        <v>60000</v>
      </c>
      <c r="T186" s="71"/>
      <c r="U186" s="71">
        <v>60000</v>
      </c>
      <c r="V186" s="71"/>
      <c r="W186" s="70">
        <f>SUM(X186:Z186)</f>
        <v>30000</v>
      </c>
      <c r="X186" s="71"/>
      <c r="Y186" s="71">
        <v>30000</v>
      </c>
      <c r="Z186" s="71"/>
      <c r="AA186" s="70"/>
      <c r="AB186" s="71"/>
      <c r="AC186" s="71"/>
      <c r="AD186" s="71"/>
      <c r="AE186" s="70"/>
      <c r="AF186" s="71"/>
      <c r="AG186" s="71"/>
      <c r="AH186" s="71"/>
      <c r="AI186" s="70"/>
      <c r="AJ186" s="71"/>
      <c r="AK186" s="71"/>
      <c r="AL186" s="71"/>
      <c r="AM186" s="70"/>
      <c r="AN186" s="71"/>
      <c r="AO186" s="71"/>
      <c r="AP186" s="71"/>
      <c r="AQ186" s="70"/>
      <c r="AR186" s="71"/>
      <c r="AS186" s="71"/>
      <c r="AT186" s="71"/>
      <c r="AU186" s="70">
        <f t="shared" si="245"/>
        <v>90000</v>
      </c>
      <c r="AV186" s="70">
        <f t="shared" si="246"/>
        <v>0</v>
      </c>
      <c r="AW186" s="70">
        <f>SUM(Y186+U186)</f>
        <v>90000</v>
      </c>
      <c r="AX186" s="70">
        <f t="shared" si="248"/>
        <v>0</v>
      </c>
      <c r="AY186" s="70" t="s">
        <v>270</v>
      </c>
    </row>
    <row r="187" spans="1:51" s="72" customFormat="1" ht="21" customHeight="1" outlineLevel="1" x14ac:dyDescent="0.25">
      <c r="A187" s="146">
        <v>11</v>
      </c>
      <c r="B187" s="68" t="s">
        <v>278</v>
      </c>
      <c r="C187" s="69" t="s">
        <v>268</v>
      </c>
      <c r="D187" s="76" t="s">
        <v>281</v>
      </c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70">
        <f>SUM(P186:R187)</f>
        <v>23600</v>
      </c>
      <c r="P187" s="71"/>
      <c r="Q187" s="71">
        <v>23600</v>
      </c>
      <c r="R187" s="71"/>
      <c r="S187" s="70"/>
      <c r="T187" s="71"/>
      <c r="U187" s="71"/>
      <c r="V187" s="71"/>
      <c r="W187" s="70"/>
      <c r="X187" s="71"/>
      <c r="Y187" s="71"/>
      <c r="Z187" s="71"/>
      <c r="AA187" s="70"/>
      <c r="AB187" s="71"/>
      <c r="AC187" s="71"/>
      <c r="AD187" s="71"/>
      <c r="AE187" s="70"/>
      <c r="AF187" s="71"/>
      <c r="AG187" s="71"/>
      <c r="AH187" s="71"/>
      <c r="AI187" s="70"/>
      <c r="AJ187" s="71"/>
      <c r="AK187" s="71"/>
      <c r="AL187" s="71"/>
      <c r="AM187" s="70"/>
      <c r="AN187" s="71"/>
      <c r="AO187" s="71"/>
      <c r="AP187" s="71"/>
      <c r="AQ187" s="70"/>
      <c r="AR187" s="71"/>
      <c r="AS187" s="71"/>
      <c r="AT187" s="71"/>
      <c r="AU187" s="70">
        <f t="shared" si="245"/>
        <v>23600</v>
      </c>
      <c r="AV187" s="70">
        <f t="shared" si="246"/>
        <v>0</v>
      </c>
      <c r="AW187" s="70">
        <f>SUM(Q187)</f>
        <v>23600</v>
      </c>
      <c r="AX187" s="70">
        <f t="shared" si="248"/>
        <v>0</v>
      </c>
      <c r="AY187" s="70" t="s">
        <v>282</v>
      </c>
    </row>
    <row r="188" spans="1:51" s="72" customFormat="1" ht="15" customHeight="1" outlineLevel="1" x14ac:dyDescent="0.25">
      <c r="A188" s="146">
        <v>12</v>
      </c>
      <c r="B188" s="68" t="s">
        <v>283</v>
      </c>
      <c r="C188" s="69" t="s">
        <v>268</v>
      </c>
      <c r="D188" s="76" t="s">
        <v>284</v>
      </c>
      <c r="E188" s="100"/>
      <c r="F188" s="100"/>
      <c r="G188" s="100"/>
      <c r="H188" s="100"/>
      <c r="I188" s="100"/>
      <c r="J188" s="100"/>
      <c r="K188" s="100"/>
      <c r="L188" s="100">
        <v>1</v>
      </c>
      <c r="M188" s="100"/>
      <c r="N188" s="100"/>
      <c r="O188" s="70"/>
      <c r="P188" s="71"/>
      <c r="Q188" s="71"/>
      <c r="R188" s="71"/>
      <c r="S188" s="70"/>
      <c r="T188" s="71"/>
      <c r="U188" s="71"/>
      <c r="V188" s="71"/>
      <c r="W188" s="70"/>
      <c r="X188" s="71"/>
      <c r="Y188" s="71"/>
      <c r="Z188" s="71"/>
      <c r="AA188" s="70"/>
      <c r="AB188" s="71"/>
      <c r="AC188" s="71"/>
      <c r="AD188" s="71"/>
      <c r="AE188" s="70">
        <f>SUM(AF188:AH188)</f>
        <v>300000</v>
      </c>
      <c r="AF188" s="71"/>
      <c r="AG188" s="71">
        <v>300000</v>
      </c>
      <c r="AH188" s="71"/>
      <c r="AI188" s="70">
        <f>SUM(AJ188:AL188)</f>
        <v>200000</v>
      </c>
      <c r="AJ188" s="71"/>
      <c r="AK188" s="71">
        <v>200000</v>
      </c>
      <c r="AL188" s="71"/>
      <c r="AM188" s="70"/>
      <c r="AN188" s="71"/>
      <c r="AO188" s="71"/>
      <c r="AP188" s="71"/>
      <c r="AQ188" s="70"/>
      <c r="AR188" s="71"/>
      <c r="AS188" s="71"/>
      <c r="AT188" s="71"/>
      <c r="AU188" s="70">
        <f t="shared" si="245"/>
        <v>500000</v>
      </c>
      <c r="AV188" s="70">
        <f t="shared" si="246"/>
        <v>0</v>
      </c>
      <c r="AW188" s="70">
        <f>SUM(AK188+AG188)</f>
        <v>500000</v>
      </c>
      <c r="AX188" s="70">
        <f t="shared" si="248"/>
        <v>0</v>
      </c>
      <c r="AY188" s="70" t="s">
        <v>270</v>
      </c>
    </row>
    <row r="189" spans="1:51" s="72" customFormat="1" ht="15" customHeight="1" outlineLevel="1" x14ac:dyDescent="0.25">
      <c r="A189" s="146">
        <v>13</v>
      </c>
      <c r="B189" s="68" t="s">
        <v>283</v>
      </c>
      <c r="C189" s="69" t="s">
        <v>268</v>
      </c>
      <c r="D189" s="76" t="s">
        <v>285</v>
      </c>
      <c r="E189" s="100"/>
      <c r="F189" s="100"/>
      <c r="G189" s="100"/>
      <c r="H189" s="100"/>
      <c r="I189" s="100"/>
      <c r="J189" s="100"/>
      <c r="K189" s="100"/>
      <c r="L189" s="100"/>
      <c r="M189" s="100">
        <v>1</v>
      </c>
      <c r="N189" s="100"/>
      <c r="O189" s="70"/>
      <c r="P189" s="71"/>
      <c r="Q189" s="71"/>
      <c r="R189" s="71"/>
      <c r="S189" s="70"/>
      <c r="T189" s="71"/>
      <c r="U189" s="71"/>
      <c r="V189" s="71"/>
      <c r="W189" s="70"/>
      <c r="X189" s="71"/>
      <c r="Y189" s="71"/>
      <c r="Z189" s="71"/>
      <c r="AA189" s="70"/>
      <c r="AB189" s="71"/>
      <c r="AC189" s="71"/>
      <c r="AD189" s="71"/>
      <c r="AE189" s="70"/>
      <c r="AF189" s="71"/>
      <c r="AG189" s="71"/>
      <c r="AH189" s="71"/>
      <c r="AI189" s="70">
        <f>SUM(AJ189:AL189)</f>
        <v>300000</v>
      </c>
      <c r="AJ189" s="71"/>
      <c r="AK189" s="71">
        <v>300000</v>
      </c>
      <c r="AL189" s="71"/>
      <c r="AM189" s="70">
        <f>SUM(AN189:AP189)</f>
        <v>200000</v>
      </c>
      <c r="AN189" s="71"/>
      <c r="AO189" s="71">
        <v>200000</v>
      </c>
      <c r="AP189" s="71"/>
      <c r="AQ189" s="70"/>
      <c r="AR189" s="71"/>
      <c r="AS189" s="71"/>
      <c r="AT189" s="71"/>
      <c r="AU189" s="70">
        <f t="shared" si="245"/>
        <v>500000</v>
      </c>
      <c r="AV189" s="70">
        <f t="shared" si="246"/>
        <v>0</v>
      </c>
      <c r="AW189" s="70">
        <f>SUM(AO189+AK189)</f>
        <v>500000</v>
      </c>
      <c r="AX189" s="70">
        <f t="shared" si="248"/>
        <v>0</v>
      </c>
      <c r="AY189" s="70" t="s">
        <v>270</v>
      </c>
    </row>
    <row r="190" spans="1:51" s="72" customFormat="1" ht="15" customHeight="1" outlineLevel="1" x14ac:dyDescent="0.25">
      <c r="A190" s="146">
        <v>14</v>
      </c>
      <c r="B190" s="68" t="s">
        <v>275</v>
      </c>
      <c r="C190" s="69" t="s">
        <v>268</v>
      </c>
      <c r="D190" s="76" t="s">
        <v>286</v>
      </c>
      <c r="E190" s="100"/>
      <c r="F190" s="100"/>
      <c r="G190" s="100"/>
      <c r="H190" s="100">
        <v>1</v>
      </c>
      <c r="I190" s="100"/>
      <c r="J190" s="100"/>
      <c r="K190" s="100"/>
      <c r="L190" s="100"/>
      <c r="M190" s="100"/>
      <c r="N190" s="100"/>
      <c r="O190" s="70">
        <f>SUM(P190:R190)</f>
        <v>120000</v>
      </c>
      <c r="P190" s="71"/>
      <c r="Q190" s="71">
        <v>120000</v>
      </c>
      <c r="R190" s="71"/>
      <c r="S190" s="70">
        <f>SUM(T190:V190)</f>
        <v>80000</v>
      </c>
      <c r="T190" s="71"/>
      <c r="U190" s="71">
        <v>80000</v>
      </c>
      <c r="V190" s="71"/>
      <c r="W190" s="70">
        <f t="shared" si="239"/>
        <v>0</v>
      </c>
      <c r="X190" s="71"/>
      <c r="Y190" s="71"/>
      <c r="Z190" s="71"/>
      <c r="AA190" s="70">
        <f t="shared" si="240"/>
        <v>0</v>
      </c>
      <c r="AB190" s="71"/>
      <c r="AC190" s="71"/>
      <c r="AD190" s="71"/>
      <c r="AE190" s="70">
        <f t="shared" ref="AE190:AE196" si="249">SUM(AF190:AH190)</f>
        <v>0</v>
      </c>
      <c r="AF190" s="71"/>
      <c r="AG190" s="71"/>
      <c r="AH190" s="71"/>
      <c r="AI190" s="70">
        <f t="shared" ref="AI190:AI194" si="250">SUM(AJ190:AL190)</f>
        <v>0</v>
      </c>
      <c r="AJ190" s="71"/>
      <c r="AK190" s="71"/>
      <c r="AL190" s="71"/>
      <c r="AM190" s="70">
        <f t="shared" ref="AM190:AM205" si="251">SUM(AN190:AP190)</f>
        <v>0</v>
      </c>
      <c r="AN190" s="71"/>
      <c r="AO190" s="71"/>
      <c r="AP190" s="71"/>
      <c r="AQ190" s="70">
        <f t="shared" ref="AQ190:AQ206" si="252">SUM(AR190:AT190)</f>
        <v>0</v>
      </c>
      <c r="AR190" s="71"/>
      <c r="AS190" s="71"/>
      <c r="AT190" s="71"/>
      <c r="AU190" s="70">
        <f t="shared" si="245"/>
        <v>200000</v>
      </c>
      <c r="AV190" s="70">
        <f t="shared" si="246"/>
        <v>0</v>
      </c>
      <c r="AW190" s="70">
        <f t="shared" si="246"/>
        <v>200000</v>
      </c>
      <c r="AX190" s="70">
        <f t="shared" si="248"/>
        <v>0</v>
      </c>
      <c r="AY190" s="70" t="s">
        <v>270</v>
      </c>
    </row>
    <row r="191" spans="1:51" s="72" customFormat="1" ht="15" customHeight="1" outlineLevel="1" x14ac:dyDescent="0.25">
      <c r="A191" s="146">
        <v>15</v>
      </c>
      <c r="B191" s="68" t="s">
        <v>275</v>
      </c>
      <c r="C191" s="69" t="s">
        <v>268</v>
      </c>
      <c r="D191" s="76" t="s">
        <v>287</v>
      </c>
      <c r="E191" s="100"/>
      <c r="F191" s="100"/>
      <c r="G191" s="100"/>
      <c r="H191" s="100"/>
      <c r="I191" s="100"/>
      <c r="J191" s="100">
        <v>1</v>
      </c>
      <c r="K191" s="100"/>
      <c r="L191" s="100"/>
      <c r="M191" s="100"/>
      <c r="N191" s="100"/>
      <c r="O191" s="70">
        <f t="shared" si="237"/>
        <v>0</v>
      </c>
      <c r="P191" s="71"/>
      <c r="Q191" s="71"/>
      <c r="R191" s="71"/>
      <c r="S191" s="70">
        <f t="shared" si="238"/>
        <v>0</v>
      </c>
      <c r="T191" s="71"/>
      <c r="U191" s="71"/>
      <c r="V191" s="71"/>
      <c r="W191" s="70">
        <f>SUM(X191:Z191)</f>
        <v>120000</v>
      </c>
      <c r="X191" s="71"/>
      <c r="Y191" s="71">
        <v>120000</v>
      </c>
      <c r="Z191" s="71"/>
      <c r="AA191" s="70">
        <f>SUM(AB191:AD191)</f>
        <v>80000</v>
      </c>
      <c r="AB191" s="71"/>
      <c r="AC191" s="71">
        <v>80000</v>
      </c>
      <c r="AD191" s="71"/>
      <c r="AE191" s="70">
        <f t="shared" si="249"/>
        <v>0</v>
      </c>
      <c r="AF191" s="71"/>
      <c r="AG191" s="71"/>
      <c r="AH191" s="71"/>
      <c r="AI191" s="70">
        <f t="shared" si="250"/>
        <v>0</v>
      </c>
      <c r="AJ191" s="71"/>
      <c r="AK191" s="71"/>
      <c r="AL191" s="71"/>
      <c r="AM191" s="70">
        <f t="shared" si="251"/>
        <v>0</v>
      </c>
      <c r="AN191" s="71"/>
      <c r="AO191" s="71"/>
      <c r="AP191" s="71"/>
      <c r="AQ191" s="70">
        <f t="shared" si="252"/>
        <v>0</v>
      </c>
      <c r="AR191" s="71"/>
      <c r="AS191" s="71"/>
      <c r="AT191" s="71"/>
      <c r="AU191" s="70">
        <f t="shared" si="245"/>
        <v>200000</v>
      </c>
      <c r="AV191" s="70">
        <f t="shared" si="246"/>
        <v>0</v>
      </c>
      <c r="AW191" s="70">
        <f t="shared" si="246"/>
        <v>200000</v>
      </c>
      <c r="AX191" s="70">
        <f t="shared" si="248"/>
        <v>0</v>
      </c>
      <c r="AY191" s="70" t="s">
        <v>270</v>
      </c>
    </row>
    <row r="192" spans="1:51" s="72" customFormat="1" ht="20.25" customHeight="1" outlineLevel="1" x14ac:dyDescent="0.25">
      <c r="A192" s="146">
        <v>16</v>
      </c>
      <c r="B192" s="68" t="s">
        <v>271</v>
      </c>
      <c r="C192" s="69" t="s">
        <v>268</v>
      </c>
      <c r="D192" s="76" t="s">
        <v>288</v>
      </c>
      <c r="E192" s="100"/>
      <c r="F192" s="100"/>
      <c r="G192" s="100"/>
      <c r="H192" s="100"/>
      <c r="I192" s="100"/>
      <c r="J192" s="100"/>
      <c r="K192" s="100"/>
      <c r="L192" s="100"/>
      <c r="M192" s="100"/>
      <c r="N192" s="100">
        <v>1</v>
      </c>
      <c r="O192" s="70">
        <f t="shared" si="237"/>
        <v>0</v>
      </c>
      <c r="P192" s="71"/>
      <c r="Q192" s="71"/>
      <c r="R192" s="71"/>
      <c r="S192" s="70">
        <f t="shared" si="238"/>
        <v>0</v>
      </c>
      <c r="T192" s="71"/>
      <c r="U192" s="71"/>
      <c r="V192" s="71"/>
      <c r="W192" s="70">
        <f t="shared" si="239"/>
        <v>0</v>
      </c>
      <c r="X192" s="71"/>
      <c r="Y192" s="71"/>
      <c r="Z192" s="71"/>
      <c r="AA192" s="70">
        <f t="shared" si="240"/>
        <v>0</v>
      </c>
      <c r="AB192" s="71"/>
      <c r="AC192" s="71"/>
      <c r="AD192" s="71"/>
      <c r="AE192" s="70">
        <f t="shared" si="249"/>
        <v>0</v>
      </c>
      <c r="AF192" s="71"/>
      <c r="AG192" s="71"/>
      <c r="AH192" s="71"/>
      <c r="AI192" s="70">
        <f t="shared" si="250"/>
        <v>0</v>
      </c>
      <c r="AJ192" s="71"/>
      <c r="AK192" s="71"/>
      <c r="AL192" s="71"/>
      <c r="AM192" s="70">
        <f>SUM(AN192:AP192)</f>
        <v>60000</v>
      </c>
      <c r="AN192" s="71"/>
      <c r="AO192" s="71">
        <v>60000</v>
      </c>
      <c r="AP192" s="71"/>
      <c r="AQ192" s="70">
        <f>SUM(AR192:AT192)</f>
        <v>30000</v>
      </c>
      <c r="AR192" s="71"/>
      <c r="AS192" s="71">
        <v>30000</v>
      </c>
      <c r="AT192" s="71"/>
      <c r="AU192" s="70">
        <f t="shared" si="245"/>
        <v>90000</v>
      </c>
      <c r="AV192" s="70">
        <f t="shared" si="246"/>
        <v>0</v>
      </c>
      <c r="AW192" s="70">
        <f t="shared" si="246"/>
        <v>90000</v>
      </c>
      <c r="AX192" s="70">
        <f t="shared" si="248"/>
        <v>0</v>
      </c>
      <c r="AY192" s="70" t="s">
        <v>270</v>
      </c>
    </row>
    <row r="193" spans="1:51" s="72" customFormat="1" ht="20.25" customHeight="1" outlineLevel="1" x14ac:dyDescent="0.25">
      <c r="A193" s="146">
        <v>17</v>
      </c>
      <c r="B193" s="68" t="s">
        <v>271</v>
      </c>
      <c r="C193" s="69" t="s">
        <v>268</v>
      </c>
      <c r="D193" s="76" t="s">
        <v>286</v>
      </c>
      <c r="E193" s="100"/>
      <c r="F193" s="100"/>
      <c r="G193" s="100"/>
      <c r="H193" s="100"/>
      <c r="I193" s="100"/>
      <c r="J193" s="100">
        <v>1</v>
      </c>
      <c r="K193" s="100"/>
      <c r="L193" s="100"/>
      <c r="M193" s="100"/>
      <c r="N193" s="100"/>
      <c r="O193" s="70">
        <f t="shared" si="237"/>
        <v>0</v>
      </c>
      <c r="P193" s="71"/>
      <c r="Q193" s="71"/>
      <c r="R193" s="71"/>
      <c r="S193" s="70">
        <f t="shared" si="238"/>
        <v>0</v>
      </c>
      <c r="T193" s="71"/>
      <c r="U193" s="71"/>
      <c r="V193" s="71"/>
      <c r="W193" s="70">
        <f>SUM(X193:Z193)</f>
        <v>60000</v>
      </c>
      <c r="X193" s="71"/>
      <c r="Y193" s="71">
        <v>60000</v>
      </c>
      <c r="Z193" s="71"/>
      <c r="AA193" s="70">
        <f>SUM(AB193:AD193)</f>
        <v>30000</v>
      </c>
      <c r="AB193" s="71"/>
      <c r="AC193" s="71">
        <v>30000</v>
      </c>
      <c r="AD193" s="71"/>
      <c r="AE193" s="70">
        <f t="shared" si="249"/>
        <v>0</v>
      </c>
      <c r="AF193" s="71"/>
      <c r="AG193" s="71"/>
      <c r="AH193" s="71"/>
      <c r="AI193" s="70">
        <f t="shared" si="250"/>
        <v>0</v>
      </c>
      <c r="AJ193" s="71"/>
      <c r="AK193" s="71"/>
      <c r="AL193" s="71"/>
      <c r="AM193" s="70">
        <f t="shared" si="251"/>
        <v>0</v>
      </c>
      <c r="AN193" s="71"/>
      <c r="AO193" s="71"/>
      <c r="AP193" s="71"/>
      <c r="AQ193" s="70">
        <f t="shared" si="252"/>
        <v>0</v>
      </c>
      <c r="AR193" s="71"/>
      <c r="AS193" s="71"/>
      <c r="AT193" s="71"/>
      <c r="AU193" s="70">
        <f t="shared" si="245"/>
        <v>90000</v>
      </c>
      <c r="AV193" s="70">
        <f t="shared" si="246"/>
        <v>0</v>
      </c>
      <c r="AW193" s="70">
        <f t="shared" si="246"/>
        <v>90000</v>
      </c>
      <c r="AX193" s="70">
        <f t="shared" si="248"/>
        <v>0</v>
      </c>
      <c r="AY193" s="70" t="s">
        <v>270</v>
      </c>
    </row>
    <row r="194" spans="1:51" s="72" customFormat="1" ht="20.25" customHeight="1" outlineLevel="1" x14ac:dyDescent="0.25">
      <c r="A194" s="146">
        <v>18</v>
      </c>
      <c r="B194" s="68" t="s">
        <v>271</v>
      </c>
      <c r="C194" s="69" t="s">
        <v>268</v>
      </c>
      <c r="D194" s="76" t="s">
        <v>289</v>
      </c>
      <c r="E194" s="100"/>
      <c r="F194" s="100"/>
      <c r="G194" s="100"/>
      <c r="H194" s="100"/>
      <c r="I194" s="100"/>
      <c r="J194" s="100"/>
      <c r="K194" s="100">
        <v>1</v>
      </c>
      <c r="L194" s="100"/>
      <c r="M194" s="100"/>
      <c r="N194" s="100"/>
      <c r="O194" s="70">
        <f t="shared" si="237"/>
        <v>0</v>
      </c>
      <c r="P194" s="71"/>
      <c r="Q194" s="71"/>
      <c r="R194" s="71"/>
      <c r="S194" s="70">
        <f t="shared" si="238"/>
        <v>0</v>
      </c>
      <c r="T194" s="71"/>
      <c r="U194" s="71"/>
      <c r="V194" s="71"/>
      <c r="W194" s="70">
        <f t="shared" si="239"/>
        <v>0</v>
      </c>
      <c r="X194" s="71"/>
      <c r="Y194" s="71"/>
      <c r="Z194" s="71"/>
      <c r="AA194" s="70">
        <f>SUM(AB194:AD194)</f>
        <v>60000</v>
      </c>
      <c r="AB194" s="71"/>
      <c r="AC194" s="71">
        <v>60000</v>
      </c>
      <c r="AD194" s="71"/>
      <c r="AE194" s="70">
        <f>SUM(AF194:AH194)</f>
        <v>30000</v>
      </c>
      <c r="AF194" s="71"/>
      <c r="AG194" s="71">
        <v>30000</v>
      </c>
      <c r="AH194" s="71"/>
      <c r="AI194" s="70">
        <f t="shared" si="250"/>
        <v>0</v>
      </c>
      <c r="AJ194" s="71"/>
      <c r="AK194" s="71"/>
      <c r="AL194" s="71"/>
      <c r="AM194" s="70">
        <f t="shared" si="251"/>
        <v>0</v>
      </c>
      <c r="AN194" s="71"/>
      <c r="AO194" s="71"/>
      <c r="AP194" s="71"/>
      <c r="AQ194" s="70">
        <f t="shared" si="252"/>
        <v>0</v>
      </c>
      <c r="AR194" s="71"/>
      <c r="AS194" s="71"/>
      <c r="AT194" s="71"/>
      <c r="AU194" s="70">
        <f t="shared" si="245"/>
        <v>90000</v>
      </c>
      <c r="AV194" s="70">
        <f t="shared" si="246"/>
        <v>0</v>
      </c>
      <c r="AW194" s="70">
        <f t="shared" si="246"/>
        <v>90000</v>
      </c>
      <c r="AX194" s="70">
        <f t="shared" si="248"/>
        <v>0</v>
      </c>
      <c r="AY194" s="70" t="s">
        <v>270</v>
      </c>
    </row>
    <row r="195" spans="1:51" s="72" customFormat="1" ht="20.25" customHeight="1" outlineLevel="1" x14ac:dyDescent="0.25">
      <c r="A195" s="146">
        <v>19</v>
      </c>
      <c r="B195" s="68" t="s">
        <v>271</v>
      </c>
      <c r="C195" s="69" t="s">
        <v>268</v>
      </c>
      <c r="D195" s="76" t="s">
        <v>223</v>
      </c>
      <c r="E195" s="100"/>
      <c r="F195" s="100"/>
      <c r="G195" s="100"/>
      <c r="H195" s="100"/>
      <c r="I195" s="100"/>
      <c r="J195" s="100"/>
      <c r="K195" s="100"/>
      <c r="L195" s="100">
        <v>1</v>
      </c>
      <c r="M195" s="100"/>
      <c r="N195" s="100"/>
      <c r="O195" s="70">
        <f t="shared" si="237"/>
        <v>0</v>
      </c>
      <c r="P195" s="71"/>
      <c r="Q195" s="71"/>
      <c r="R195" s="71"/>
      <c r="S195" s="70">
        <f t="shared" si="238"/>
        <v>0</v>
      </c>
      <c r="T195" s="71"/>
      <c r="U195" s="71"/>
      <c r="V195" s="71"/>
      <c r="W195" s="70">
        <f t="shared" si="239"/>
        <v>0</v>
      </c>
      <c r="X195" s="71"/>
      <c r="Y195" s="71"/>
      <c r="Z195" s="71"/>
      <c r="AA195" s="70">
        <f t="shared" si="240"/>
        <v>0</v>
      </c>
      <c r="AB195" s="71"/>
      <c r="AC195" s="71"/>
      <c r="AD195" s="71"/>
      <c r="AE195" s="70">
        <f>SUM(AF195:AH195)</f>
        <v>60000</v>
      </c>
      <c r="AF195" s="71"/>
      <c r="AG195" s="71">
        <v>60000</v>
      </c>
      <c r="AH195" s="71"/>
      <c r="AI195" s="70">
        <f>SUM(AJ195:AL195)</f>
        <v>30000</v>
      </c>
      <c r="AJ195" s="71"/>
      <c r="AK195" s="71">
        <v>30000</v>
      </c>
      <c r="AL195" s="71"/>
      <c r="AM195" s="70">
        <f t="shared" si="251"/>
        <v>0</v>
      </c>
      <c r="AN195" s="71"/>
      <c r="AO195" s="71"/>
      <c r="AP195" s="71"/>
      <c r="AQ195" s="70">
        <f t="shared" si="252"/>
        <v>0</v>
      </c>
      <c r="AR195" s="71"/>
      <c r="AS195" s="71"/>
      <c r="AT195" s="71"/>
      <c r="AU195" s="70">
        <f t="shared" si="245"/>
        <v>90000</v>
      </c>
      <c r="AV195" s="70">
        <f t="shared" si="246"/>
        <v>0</v>
      </c>
      <c r="AW195" s="70">
        <f t="shared" si="246"/>
        <v>90000</v>
      </c>
      <c r="AX195" s="70">
        <f t="shared" si="248"/>
        <v>0</v>
      </c>
      <c r="AY195" s="70" t="s">
        <v>270</v>
      </c>
    </row>
    <row r="196" spans="1:51" s="72" customFormat="1" ht="20.25" customHeight="1" outlineLevel="1" x14ac:dyDescent="0.25">
      <c r="A196" s="146">
        <v>20</v>
      </c>
      <c r="B196" s="68" t="s">
        <v>271</v>
      </c>
      <c r="C196" s="69" t="s">
        <v>268</v>
      </c>
      <c r="D196" s="76" t="s">
        <v>290</v>
      </c>
      <c r="E196" s="100"/>
      <c r="F196" s="100"/>
      <c r="G196" s="100"/>
      <c r="H196" s="100"/>
      <c r="I196" s="100"/>
      <c r="J196" s="100"/>
      <c r="K196" s="100"/>
      <c r="L196" s="100"/>
      <c r="M196" s="100">
        <v>1</v>
      </c>
      <c r="N196" s="100"/>
      <c r="O196" s="70">
        <f t="shared" si="237"/>
        <v>0</v>
      </c>
      <c r="P196" s="71"/>
      <c r="Q196" s="71"/>
      <c r="R196" s="71"/>
      <c r="S196" s="70">
        <f t="shared" si="238"/>
        <v>0</v>
      </c>
      <c r="T196" s="71"/>
      <c r="U196" s="71"/>
      <c r="V196" s="71"/>
      <c r="W196" s="70">
        <f t="shared" si="239"/>
        <v>0</v>
      </c>
      <c r="X196" s="71"/>
      <c r="Y196" s="71"/>
      <c r="Z196" s="71"/>
      <c r="AA196" s="70">
        <f t="shared" si="240"/>
        <v>0</v>
      </c>
      <c r="AB196" s="71"/>
      <c r="AC196" s="71"/>
      <c r="AD196" s="71"/>
      <c r="AE196" s="70">
        <f t="shared" si="249"/>
        <v>0</v>
      </c>
      <c r="AF196" s="71"/>
      <c r="AG196" s="71"/>
      <c r="AH196" s="71"/>
      <c r="AI196" s="70">
        <f>SUM(AJ196:AL196)</f>
        <v>60000</v>
      </c>
      <c r="AJ196" s="71"/>
      <c r="AK196" s="71">
        <v>60000</v>
      </c>
      <c r="AL196" s="71"/>
      <c r="AM196" s="70">
        <f>SUM(AN196:AP196)</f>
        <v>30000</v>
      </c>
      <c r="AN196" s="71"/>
      <c r="AO196" s="71">
        <v>30000</v>
      </c>
      <c r="AP196" s="71"/>
      <c r="AQ196" s="70">
        <f t="shared" si="252"/>
        <v>0</v>
      </c>
      <c r="AR196" s="71"/>
      <c r="AS196" s="71"/>
      <c r="AT196" s="71"/>
      <c r="AU196" s="70">
        <f t="shared" si="245"/>
        <v>90000</v>
      </c>
      <c r="AV196" s="70">
        <f t="shared" si="246"/>
        <v>0</v>
      </c>
      <c r="AW196" s="70">
        <f t="shared" si="246"/>
        <v>90000</v>
      </c>
      <c r="AX196" s="70">
        <f t="shared" si="248"/>
        <v>0</v>
      </c>
      <c r="AY196" s="70" t="s">
        <v>270</v>
      </c>
    </row>
    <row r="197" spans="1:51" s="72" customFormat="1" ht="20.25" customHeight="1" outlineLevel="1" x14ac:dyDescent="0.25">
      <c r="A197" s="146">
        <v>21</v>
      </c>
      <c r="B197" s="68" t="s">
        <v>271</v>
      </c>
      <c r="C197" s="69" t="s">
        <v>268</v>
      </c>
      <c r="D197" s="76" t="s">
        <v>291</v>
      </c>
      <c r="E197" s="100"/>
      <c r="F197" s="100"/>
      <c r="G197" s="100"/>
      <c r="H197" s="100"/>
      <c r="I197" s="100"/>
      <c r="J197" s="100"/>
      <c r="K197" s="100"/>
      <c r="L197" s="100">
        <v>1</v>
      </c>
      <c r="M197" s="100"/>
      <c r="N197" s="100"/>
      <c r="O197" s="70">
        <f t="shared" si="237"/>
        <v>0</v>
      </c>
      <c r="P197" s="71"/>
      <c r="Q197" s="71"/>
      <c r="R197" s="71"/>
      <c r="S197" s="70">
        <f t="shared" si="238"/>
        <v>0</v>
      </c>
      <c r="T197" s="71"/>
      <c r="U197" s="71"/>
      <c r="V197" s="71"/>
      <c r="W197" s="70">
        <f t="shared" si="239"/>
        <v>0</v>
      </c>
      <c r="X197" s="71"/>
      <c r="Y197" s="71"/>
      <c r="Z197" s="71"/>
      <c r="AA197" s="70">
        <f t="shared" si="240"/>
        <v>0</v>
      </c>
      <c r="AB197" s="71"/>
      <c r="AC197" s="71"/>
      <c r="AD197" s="71"/>
      <c r="AE197" s="70">
        <f>SUM(AF197:AH197)</f>
        <v>60000</v>
      </c>
      <c r="AF197" s="71"/>
      <c r="AG197" s="71">
        <v>60000</v>
      </c>
      <c r="AH197" s="71"/>
      <c r="AI197" s="70">
        <f>SUM(AJ197:AL197)</f>
        <v>30000</v>
      </c>
      <c r="AJ197" s="71"/>
      <c r="AK197" s="71">
        <v>30000</v>
      </c>
      <c r="AL197" s="71"/>
      <c r="AM197" s="70">
        <f t="shared" si="251"/>
        <v>0</v>
      </c>
      <c r="AN197" s="71"/>
      <c r="AO197" s="71"/>
      <c r="AP197" s="71"/>
      <c r="AQ197" s="70">
        <f t="shared" si="252"/>
        <v>0</v>
      </c>
      <c r="AR197" s="71"/>
      <c r="AS197" s="71"/>
      <c r="AT197" s="71"/>
      <c r="AU197" s="70">
        <f t="shared" si="245"/>
        <v>90000</v>
      </c>
      <c r="AV197" s="70">
        <f t="shared" si="246"/>
        <v>0</v>
      </c>
      <c r="AW197" s="70">
        <f t="shared" si="246"/>
        <v>90000</v>
      </c>
      <c r="AX197" s="70">
        <f t="shared" si="248"/>
        <v>0</v>
      </c>
      <c r="AY197" s="70" t="s">
        <v>270</v>
      </c>
    </row>
    <row r="198" spans="1:51" s="72" customFormat="1" ht="20.25" customHeight="1" outlineLevel="1" x14ac:dyDescent="0.25">
      <c r="A198" s="146">
        <v>22</v>
      </c>
      <c r="B198" s="68" t="s">
        <v>283</v>
      </c>
      <c r="C198" s="69" t="s">
        <v>268</v>
      </c>
      <c r="D198" s="76" t="s">
        <v>292</v>
      </c>
      <c r="E198" s="100"/>
      <c r="F198" s="100"/>
      <c r="G198" s="100"/>
      <c r="H198" s="100">
        <v>1</v>
      </c>
      <c r="I198" s="100"/>
      <c r="J198" s="100"/>
      <c r="K198" s="100"/>
      <c r="L198" s="100"/>
      <c r="M198" s="100"/>
      <c r="N198" s="100"/>
      <c r="O198" s="126">
        <f t="shared" ref="O198:O209" si="253">R198+Q198+P198</f>
        <v>0</v>
      </c>
      <c r="P198" s="127"/>
      <c r="Q198" s="127"/>
      <c r="R198" s="127"/>
      <c r="S198" s="126">
        <f t="shared" ref="S198:S209" si="254">SUM(T198:V198)</f>
        <v>0</v>
      </c>
      <c r="T198" s="127"/>
      <c r="U198" s="127"/>
      <c r="V198" s="127"/>
      <c r="W198" s="126">
        <f t="shared" ref="W198:W209" si="255">SUM(X198:Z198)</f>
        <v>0</v>
      </c>
      <c r="X198" s="71"/>
      <c r="Y198" s="71"/>
      <c r="Z198" s="71"/>
      <c r="AA198" s="126">
        <f t="shared" si="240"/>
        <v>0</v>
      </c>
      <c r="AB198" s="71"/>
      <c r="AC198" s="71"/>
      <c r="AD198" s="71"/>
      <c r="AE198" s="126">
        <f t="shared" ref="AE198:AE209" si="256">SUM(AF198:AH198)</f>
        <v>0</v>
      </c>
      <c r="AF198" s="71"/>
      <c r="AG198" s="71"/>
      <c r="AH198" s="71"/>
      <c r="AI198" s="126">
        <f t="shared" ref="AI198:AI208" si="257">SUM(AJ198:AL198)</f>
        <v>0</v>
      </c>
      <c r="AJ198" s="71"/>
      <c r="AK198" s="71"/>
      <c r="AL198" s="71"/>
      <c r="AM198" s="126">
        <f t="shared" si="251"/>
        <v>0</v>
      </c>
      <c r="AN198" s="71"/>
      <c r="AO198" s="71"/>
      <c r="AP198" s="71"/>
      <c r="AQ198" s="126">
        <f t="shared" si="252"/>
        <v>0</v>
      </c>
      <c r="AR198" s="71"/>
      <c r="AS198" s="71"/>
      <c r="AT198" s="71"/>
      <c r="AU198" s="70">
        <f t="shared" si="245"/>
        <v>0</v>
      </c>
      <c r="AV198" s="70">
        <f t="shared" si="246"/>
        <v>0</v>
      </c>
      <c r="AW198" s="70">
        <f>SUM(U198+Q198)</f>
        <v>0</v>
      </c>
      <c r="AX198" s="70">
        <f t="shared" si="248"/>
        <v>0</v>
      </c>
      <c r="AY198" s="70" t="s">
        <v>270</v>
      </c>
    </row>
    <row r="199" spans="1:51" s="72" customFormat="1" ht="20.25" customHeight="1" outlineLevel="1" x14ac:dyDescent="0.25">
      <c r="A199" s="146">
        <v>23</v>
      </c>
      <c r="B199" s="68" t="s">
        <v>271</v>
      </c>
      <c r="C199" s="69" t="s">
        <v>268</v>
      </c>
      <c r="D199" s="76" t="s">
        <v>293</v>
      </c>
      <c r="E199" s="100"/>
      <c r="F199" s="100"/>
      <c r="G199" s="100"/>
      <c r="H199" s="100"/>
      <c r="I199" s="100">
        <v>1</v>
      </c>
      <c r="J199" s="100"/>
      <c r="K199" s="100"/>
      <c r="L199" s="100"/>
      <c r="M199" s="100"/>
      <c r="N199" s="100"/>
      <c r="O199" s="126">
        <f t="shared" si="253"/>
        <v>0</v>
      </c>
      <c r="P199" s="127"/>
      <c r="Q199" s="127"/>
      <c r="R199" s="127"/>
      <c r="S199" s="126">
        <f t="shared" si="254"/>
        <v>0</v>
      </c>
      <c r="T199" s="127"/>
      <c r="U199" s="127"/>
      <c r="V199" s="127"/>
      <c r="W199" s="126">
        <f t="shared" si="255"/>
        <v>30000</v>
      </c>
      <c r="X199" s="71"/>
      <c r="Y199" s="71">
        <v>30000</v>
      </c>
      <c r="Z199" s="71"/>
      <c r="AA199" s="126">
        <f t="shared" si="240"/>
        <v>0</v>
      </c>
      <c r="AB199" s="71"/>
      <c r="AC199" s="71"/>
      <c r="AD199" s="71"/>
      <c r="AE199" s="126">
        <f t="shared" si="256"/>
        <v>0</v>
      </c>
      <c r="AF199" s="71"/>
      <c r="AG199" s="71"/>
      <c r="AH199" s="71"/>
      <c r="AI199" s="126">
        <f t="shared" si="257"/>
        <v>0</v>
      </c>
      <c r="AJ199" s="71"/>
      <c r="AK199" s="71"/>
      <c r="AL199" s="71"/>
      <c r="AM199" s="126">
        <f t="shared" si="251"/>
        <v>0</v>
      </c>
      <c r="AN199" s="71"/>
      <c r="AO199" s="71"/>
      <c r="AP199" s="71"/>
      <c r="AQ199" s="126">
        <f t="shared" si="252"/>
        <v>0</v>
      </c>
      <c r="AR199" s="71"/>
      <c r="AS199" s="71"/>
      <c r="AT199" s="71"/>
      <c r="AU199" s="70">
        <f t="shared" si="245"/>
        <v>0</v>
      </c>
      <c r="AV199" s="70">
        <f t="shared" si="246"/>
        <v>0</v>
      </c>
      <c r="AW199" s="70">
        <f>SUM(U198+Q198)</f>
        <v>0</v>
      </c>
      <c r="AX199" s="70">
        <f t="shared" si="248"/>
        <v>0</v>
      </c>
      <c r="AY199" s="70" t="s">
        <v>270</v>
      </c>
    </row>
    <row r="200" spans="1:51" s="72" customFormat="1" ht="20.25" customHeight="1" outlineLevel="1" x14ac:dyDescent="0.25">
      <c r="A200" s="146">
        <v>24</v>
      </c>
      <c r="B200" s="68" t="s">
        <v>271</v>
      </c>
      <c r="C200" s="69" t="s">
        <v>268</v>
      </c>
      <c r="D200" s="76" t="s">
        <v>294</v>
      </c>
      <c r="E200" s="100"/>
      <c r="F200" s="100"/>
      <c r="G200" s="100"/>
      <c r="H200" s="100"/>
      <c r="I200" s="100"/>
      <c r="J200" s="100"/>
      <c r="K200" s="100"/>
      <c r="L200" s="100"/>
      <c r="M200" s="100"/>
      <c r="N200" s="100">
        <v>1</v>
      </c>
      <c r="O200" s="126">
        <f t="shared" si="253"/>
        <v>0</v>
      </c>
      <c r="P200" s="127"/>
      <c r="Q200" s="127"/>
      <c r="R200" s="127"/>
      <c r="S200" s="126">
        <f t="shared" si="254"/>
        <v>0</v>
      </c>
      <c r="T200" s="127"/>
      <c r="U200" s="127"/>
      <c r="V200" s="127"/>
      <c r="W200" s="126">
        <f t="shared" si="255"/>
        <v>0</v>
      </c>
      <c r="X200" s="71"/>
      <c r="Y200" s="71"/>
      <c r="Z200" s="71"/>
      <c r="AA200" s="126">
        <f t="shared" si="240"/>
        <v>0</v>
      </c>
      <c r="AB200" s="71"/>
      <c r="AC200" s="71"/>
      <c r="AD200" s="71"/>
      <c r="AE200" s="126">
        <f t="shared" si="256"/>
        <v>0</v>
      </c>
      <c r="AF200" s="71"/>
      <c r="AG200" s="71"/>
      <c r="AH200" s="71"/>
      <c r="AI200" s="126">
        <f t="shared" si="257"/>
        <v>0</v>
      </c>
      <c r="AJ200" s="71"/>
      <c r="AK200" s="71"/>
      <c r="AL200" s="71"/>
      <c r="AM200" s="126">
        <f t="shared" si="251"/>
        <v>60000</v>
      </c>
      <c r="AN200" s="71"/>
      <c r="AO200" s="71">
        <v>60000</v>
      </c>
      <c r="AP200" s="71"/>
      <c r="AQ200" s="126">
        <f t="shared" si="252"/>
        <v>30000</v>
      </c>
      <c r="AR200" s="71"/>
      <c r="AS200" s="71">
        <v>30000</v>
      </c>
      <c r="AT200" s="71"/>
      <c r="AU200" s="70">
        <f t="shared" si="245"/>
        <v>90000</v>
      </c>
      <c r="AV200" s="70">
        <f t="shared" si="246"/>
        <v>0</v>
      </c>
      <c r="AW200" s="70">
        <f>SUM(AS200+AO200)</f>
        <v>90000</v>
      </c>
      <c r="AX200" s="70">
        <f t="shared" si="248"/>
        <v>0</v>
      </c>
      <c r="AY200" s="70" t="s">
        <v>270</v>
      </c>
    </row>
    <row r="201" spans="1:51" s="72" customFormat="1" ht="20.25" customHeight="1" outlineLevel="1" x14ac:dyDescent="0.25">
      <c r="A201" s="146">
        <v>25</v>
      </c>
      <c r="B201" s="68" t="s">
        <v>295</v>
      </c>
      <c r="C201" s="69" t="s">
        <v>268</v>
      </c>
      <c r="D201" s="76" t="s">
        <v>296</v>
      </c>
      <c r="E201" s="100"/>
      <c r="F201" s="100"/>
      <c r="G201" s="100"/>
      <c r="H201" s="100"/>
      <c r="I201" s="100">
        <v>1</v>
      </c>
      <c r="J201" s="100"/>
      <c r="K201" s="100"/>
      <c r="L201" s="100"/>
      <c r="M201" s="100"/>
      <c r="N201" s="100"/>
      <c r="O201" s="126">
        <f t="shared" si="253"/>
        <v>0</v>
      </c>
      <c r="P201" s="127"/>
      <c r="Q201" s="127"/>
      <c r="R201" s="127"/>
      <c r="S201" s="126">
        <f t="shared" si="254"/>
        <v>0</v>
      </c>
      <c r="T201" s="127"/>
      <c r="U201" s="127"/>
      <c r="V201" s="127"/>
      <c r="W201" s="126">
        <f t="shared" si="255"/>
        <v>80000</v>
      </c>
      <c r="X201" s="71"/>
      <c r="Y201" s="71">
        <v>80000</v>
      </c>
      <c r="Z201" s="71"/>
      <c r="AA201" s="126">
        <f t="shared" si="240"/>
        <v>0</v>
      </c>
      <c r="AB201" s="71"/>
      <c r="AC201" s="71"/>
      <c r="AD201" s="71"/>
      <c r="AE201" s="126">
        <f t="shared" si="256"/>
        <v>0</v>
      </c>
      <c r="AF201" s="71"/>
      <c r="AG201" s="71"/>
      <c r="AH201" s="71"/>
      <c r="AI201" s="126">
        <f t="shared" si="257"/>
        <v>0</v>
      </c>
      <c r="AJ201" s="71"/>
      <c r="AK201" s="71"/>
      <c r="AL201" s="71"/>
      <c r="AM201" s="126">
        <f t="shared" si="251"/>
        <v>0</v>
      </c>
      <c r="AN201" s="71"/>
      <c r="AO201" s="71"/>
      <c r="AP201" s="71"/>
      <c r="AQ201" s="126">
        <f t="shared" si="252"/>
        <v>0</v>
      </c>
      <c r="AR201" s="71"/>
      <c r="AS201" s="71"/>
      <c r="AT201" s="71"/>
      <c r="AU201" s="70">
        <f t="shared" si="245"/>
        <v>80000</v>
      </c>
      <c r="AV201" s="70">
        <f t="shared" si="246"/>
        <v>0</v>
      </c>
      <c r="AW201" s="70">
        <f>SUM(Y201+U201)</f>
        <v>80000</v>
      </c>
      <c r="AX201" s="70">
        <f t="shared" si="248"/>
        <v>0</v>
      </c>
      <c r="AY201" s="70" t="s">
        <v>270</v>
      </c>
    </row>
    <row r="202" spans="1:51" s="72" customFormat="1" ht="20.25" customHeight="1" outlineLevel="1" x14ac:dyDescent="0.25">
      <c r="A202" s="146">
        <v>26</v>
      </c>
      <c r="B202" s="68" t="s">
        <v>271</v>
      </c>
      <c r="C202" s="69" t="s">
        <v>268</v>
      </c>
      <c r="D202" s="76" t="s">
        <v>297</v>
      </c>
      <c r="E202" s="100"/>
      <c r="F202" s="100"/>
      <c r="G202" s="100"/>
      <c r="H202" s="100"/>
      <c r="I202" s="100"/>
      <c r="J202" s="100"/>
      <c r="K202" s="100">
        <v>1</v>
      </c>
      <c r="L202" s="100"/>
      <c r="M202" s="100"/>
      <c r="N202" s="100"/>
      <c r="O202" s="126">
        <f t="shared" si="253"/>
        <v>0</v>
      </c>
      <c r="P202" s="127"/>
      <c r="Q202" s="127"/>
      <c r="R202" s="127"/>
      <c r="S202" s="126">
        <f t="shared" si="254"/>
        <v>0</v>
      </c>
      <c r="T202" s="127"/>
      <c r="U202" s="127"/>
      <c r="V202" s="127"/>
      <c r="W202" s="126">
        <f t="shared" si="255"/>
        <v>0</v>
      </c>
      <c r="X202" s="71"/>
      <c r="Y202" s="71"/>
      <c r="Z202" s="71"/>
      <c r="AA202" s="126">
        <f t="shared" si="240"/>
        <v>60000</v>
      </c>
      <c r="AB202" s="71"/>
      <c r="AC202" s="71">
        <v>60000</v>
      </c>
      <c r="AD202" s="71"/>
      <c r="AE202" s="126">
        <f t="shared" si="256"/>
        <v>30000</v>
      </c>
      <c r="AF202" s="71"/>
      <c r="AG202" s="71">
        <v>30000</v>
      </c>
      <c r="AH202" s="71"/>
      <c r="AI202" s="126">
        <f t="shared" si="257"/>
        <v>0</v>
      </c>
      <c r="AJ202" s="71"/>
      <c r="AK202" s="71"/>
      <c r="AL202" s="71"/>
      <c r="AM202" s="126">
        <f t="shared" si="251"/>
        <v>0</v>
      </c>
      <c r="AN202" s="71"/>
      <c r="AO202" s="71"/>
      <c r="AP202" s="71"/>
      <c r="AQ202" s="126">
        <f t="shared" si="252"/>
        <v>0</v>
      </c>
      <c r="AR202" s="71"/>
      <c r="AS202" s="71"/>
      <c r="AT202" s="71"/>
      <c r="AU202" s="70">
        <f t="shared" si="245"/>
        <v>90000</v>
      </c>
      <c r="AV202" s="70">
        <f t="shared" si="246"/>
        <v>0</v>
      </c>
      <c r="AW202" s="70">
        <f>SUM(AG202+AC202)</f>
        <v>90000</v>
      </c>
      <c r="AX202" s="70">
        <f t="shared" si="248"/>
        <v>0</v>
      </c>
      <c r="AY202" s="70" t="s">
        <v>270</v>
      </c>
    </row>
    <row r="203" spans="1:51" s="72" customFormat="1" ht="20.25" customHeight="1" outlineLevel="1" x14ac:dyDescent="0.25">
      <c r="A203" s="146">
        <v>27</v>
      </c>
      <c r="B203" s="68" t="s">
        <v>271</v>
      </c>
      <c r="C203" s="69" t="s">
        <v>268</v>
      </c>
      <c r="D203" s="76" t="s">
        <v>298</v>
      </c>
      <c r="E203" s="100"/>
      <c r="F203" s="100"/>
      <c r="G203" s="100"/>
      <c r="H203" s="100"/>
      <c r="I203" s="100"/>
      <c r="J203" s="100">
        <v>1</v>
      </c>
      <c r="K203" s="100"/>
      <c r="L203" s="100"/>
      <c r="M203" s="100"/>
      <c r="N203" s="100"/>
      <c r="O203" s="126">
        <f t="shared" si="253"/>
        <v>0</v>
      </c>
      <c r="P203" s="127"/>
      <c r="Q203" s="127"/>
      <c r="R203" s="127"/>
      <c r="S203" s="126">
        <f t="shared" si="254"/>
        <v>0</v>
      </c>
      <c r="T203" s="127"/>
      <c r="U203" s="127"/>
      <c r="V203" s="127"/>
      <c r="W203" s="126">
        <f t="shared" si="255"/>
        <v>60000</v>
      </c>
      <c r="X203" s="71"/>
      <c r="Y203" s="71">
        <v>60000</v>
      </c>
      <c r="Z203" s="71"/>
      <c r="AA203" s="126">
        <f t="shared" si="240"/>
        <v>30000</v>
      </c>
      <c r="AB203" s="71"/>
      <c r="AC203" s="71">
        <v>30000</v>
      </c>
      <c r="AD203" s="71"/>
      <c r="AE203" s="126">
        <f t="shared" si="256"/>
        <v>0</v>
      </c>
      <c r="AF203" s="71"/>
      <c r="AG203" s="71"/>
      <c r="AH203" s="71"/>
      <c r="AI203" s="126">
        <f t="shared" si="257"/>
        <v>0</v>
      </c>
      <c r="AJ203" s="71"/>
      <c r="AK203" s="71"/>
      <c r="AL203" s="71"/>
      <c r="AM203" s="126">
        <f t="shared" si="251"/>
        <v>0</v>
      </c>
      <c r="AN203" s="71"/>
      <c r="AO203" s="71"/>
      <c r="AP203" s="71"/>
      <c r="AQ203" s="126">
        <f t="shared" si="252"/>
        <v>0</v>
      </c>
      <c r="AR203" s="71"/>
      <c r="AS203" s="71"/>
      <c r="AT203" s="71"/>
      <c r="AU203" s="70">
        <f t="shared" si="245"/>
        <v>90000</v>
      </c>
      <c r="AV203" s="70">
        <f t="shared" si="246"/>
        <v>0</v>
      </c>
      <c r="AW203" s="70">
        <f>SUM(AC203+Y203)</f>
        <v>90000</v>
      </c>
      <c r="AX203" s="70">
        <f t="shared" si="248"/>
        <v>0</v>
      </c>
      <c r="AY203" s="70" t="s">
        <v>270</v>
      </c>
    </row>
    <row r="204" spans="1:51" s="72" customFormat="1" ht="20.25" customHeight="1" outlineLevel="1" x14ac:dyDescent="0.25">
      <c r="A204" s="146">
        <v>28</v>
      </c>
      <c r="B204" s="68" t="s">
        <v>271</v>
      </c>
      <c r="C204" s="69" t="s">
        <v>268</v>
      </c>
      <c r="D204" s="76" t="s">
        <v>299</v>
      </c>
      <c r="E204" s="100"/>
      <c r="F204" s="100"/>
      <c r="G204" s="100"/>
      <c r="H204" s="100"/>
      <c r="I204" s="100"/>
      <c r="J204" s="100"/>
      <c r="K204" s="100"/>
      <c r="L204" s="100"/>
      <c r="M204" s="100">
        <v>1</v>
      </c>
      <c r="N204" s="100"/>
      <c r="O204" s="126">
        <f t="shared" si="253"/>
        <v>0</v>
      </c>
      <c r="P204" s="127"/>
      <c r="Q204" s="127"/>
      <c r="R204" s="127"/>
      <c r="S204" s="126">
        <f t="shared" si="254"/>
        <v>0</v>
      </c>
      <c r="T204" s="127"/>
      <c r="U204" s="127"/>
      <c r="V204" s="127"/>
      <c r="W204" s="126">
        <f t="shared" si="255"/>
        <v>0</v>
      </c>
      <c r="X204" s="71"/>
      <c r="Y204" s="71"/>
      <c r="Z204" s="71"/>
      <c r="AA204" s="126">
        <f t="shared" si="240"/>
        <v>0</v>
      </c>
      <c r="AB204" s="71"/>
      <c r="AC204" s="71"/>
      <c r="AD204" s="71"/>
      <c r="AE204" s="126">
        <f t="shared" si="256"/>
        <v>0</v>
      </c>
      <c r="AF204" s="71"/>
      <c r="AG204" s="71"/>
      <c r="AH204" s="71"/>
      <c r="AI204" s="126">
        <f t="shared" si="257"/>
        <v>60000</v>
      </c>
      <c r="AJ204" s="71"/>
      <c r="AK204" s="71">
        <v>60000</v>
      </c>
      <c r="AL204" s="71"/>
      <c r="AM204" s="126">
        <f t="shared" si="251"/>
        <v>30000</v>
      </c>
      <c r="AN204" s="71"/>
      <c r="AO204" s="71">
        <v>30000</v>
      </c>
      <c r="AP204" s="71"/>
      <c r="AQ204" s="126">
        <f t="shared" si="252"/>
        <v>0</v>
      </c>
      <c r="AR204" s="71"/>
      <c r="AS204" s="71"/>
      <c r="AT204" s="71"/>
      <c r="AU204" s="70">
        <f t="shared" si="245"/>
        <v>90000</v>
      </c>
      <c r="AV204" s="70">
        <f t="shared" si="246"/>
        <v>0</v>
      </c>
      <c r="AW204" s="70">
        <f>SUM(AO204+AK204)</f>
        <v>90000</v>
      </c>
      <c r="AX204" s="70">
        <f t="shared" si="248"/>
        <v>0</v>
      </c>
      <c r="AY204" s="70" t="s">
        <v>270</v>
      </c>
    </row>
    <row r="205" spans="1:51" s="72" customFormat="1" ht="20.25" customHeight="1" outlineLevel="1" x14ac:dyDescent="0.25">
      <c r="A205" s="146">
        <v>29</v>
      </c>
      <c r="B205" s="68" t="s">
        <v>271</v>
      </c>
      <c r="C205" s="69" t="s">
        <v>268</v>
      </c>
      <c r="D205" s="76" t="s">
        <v>300</v>
      </c>
      <c r="E205" s="100"/>
      <c r="F205" s="100"/>
      <c r="G205" s="100"/>
      <c r="H205" s="100"/>
      <c r="I205" s="100"/>
      <c r="J205" s="100"/>
      <c r="K205" s="100"/>
      <c r="L205" s="100">
        <v>1</v>
      </c>
      <c r="M205" s="100"/>
      <c r="N205" s="100"/>
      <c r="O205" s="126">
        <f t="shared" si="253"/>
        <v>0</v>
      </c>
      <c r="P205" s="127"/>
      <c r="Q205" s="127"/>
      <c r="R205" s="127"/>
      <c r="S205" s="126">
        <f t="shared" si="254"/>
        <v>0</v>
      </c>
      <c r="T205" s="127"/>
      <c r="U205" s="127"/>
      <c r="V205" s="127"/>
      <c r="W205" s="126">
        <f t="shared" si="255"/>
        <v>0</v>
      </c>
      <c r="X205" s="71"/>
      <c r="Y205" s="71"/>
      <c r="Z205" s="71"/>
      <c r="AA205" s="126">
        <f t="shared" si="240"/>
        <v>0</v>
      </c>
      <c r="AB205" s="71"/>
      <c r="AC205" s="71"/>
      <c r="AD205" s="71"/>
      <c r="AE205" s="126">
        <f t="shared" si="256"/>
        <v>60000</v>
      </c>
      <c r="AF205" s="71"/>
      <c r="AG205" s="71">
        <v>60000</v>
      </c>
      <c r="AH205" s="71"/>
      <c r="AI205" s="126">
        <f t="shared" si="257"/>
        <v>30000</v>
      </c>
      <c r="AJ205" s="71"/>
      <c r="AK205" s="71">
        <v>30000</v>
      </c>
      <c r="AL205" s="71"/>
      <c r="AM205" s="126">
        <f t="shared" si="251"/>
        <v>0</v>
      </c>
      <c r="AN205" s="71"/>
      <c r="AO205" s="71"/>
      <c r="AP205" s="71"/>
      <c r="AQ205" s="126">
        <f t="shared" si="252"/>
        <v>0</v>
      </c>
      <c r="AR205" s="71"/>
      <c r="AS205" s="71"/>
      <c r="AT205" s="71"/>
      <c r="AU205" s="70">
        <f t="shared" si="245"/>
        <v>90000</v>
      </c>
      <c r="AV205" s="70">
        <f t="shared" si="246"/>
        <v>0</v>
      </c>
      <c r="AW205" s="70">
        <f>SUM(AK205+AG205)</f>
        <v>90000</v>
      </c>
      <c r="AX205" s="70">
        <f t="shared" si="248"/>
        <v>0</v>
      </c>
      <c r="AY205" s="70" t="s">
        <v>270</v>
      </c>
    </row>
    <row r="206" spans="1:51" s="72" customFormat="1" ht="20.25" customHeight="1" outlineLevel="1" x14ac:dyDescent="0.25">
      <c r="A206" s="146">
        <v>30</v>
      </c>
      <c r="B206" s="68" t="s">
        <v>271</v>
      </c>
      <c r="C206" s="69" t="s">
        <v>268</v>
      </c>
      <c r="D206" s="76" t="s">
        <v>301</v>
      </c>
      <c r="E206" s="100"/>
      <c r="F206" s="100"/>
      <c r="G206" s="100"/>
      <c r="H206" s="100"/>
      <c r="I206" s="100"/>
      <c r="J206" s="100"/>
      <c r="K206" s="100"/>
      <c r="L206" s="100"/>
      <c r="M206" s="100">
        <v>1</v>
      </c>
      <c r="N206" s="100"/>
      <c r="O206" s="126">
        <f t="shared" si="253"/>
        <v>0</v>
      </c>
      <c r="P206" s="127"/>
      <c r="Q206" s="127"/>
      <c r="R206" s="127"/>
      <c r="S206" s="126">
        <f t="shared" si="254"/>
        <v>0</v>
      </c>
      <c r="T206" s="127"/>
      <c r="U206" s="127"/>
      <c r="V206" s="127"/>
      <c r="W206" s="126">
        <f t="shared" si="255"/>
        <v>0</v>
      </c>
      <c r="X206" s="71"/>
      <c r="Y206" s="71"/>
      <c r="Z206" s="71"/>
      <c r="AA206" s="126">
        <f t="shared" si="240"/>
        <v>0</v>
      </c>
      <c r="AB206" s="71"/>
      <c r="AC206" s="71"/>
      <c r="AD206" s="71"/>
      <c r="AE206" s="126">
        <f t="shared" si="256"/>
        <v>0</v>
      </c>
      <c r="AF206" s="71"/>
      <c r="AG206" s="71"/>
      <c r="AH206" s="71"/>
      <c r="AI206" s="126">
        <f t="shared" si="257"/>
        <v>60000</v>
      </c>
      <c r="AJ206" s="71"/>
      <c r="AK206" s="71">
        <v>60000</v>
      </c>
      <c r="AL206" s="71"/>
      <c r="AM206" s="70">
        <f>SUM(AN206:AP206)</f>
        <v>30000</v>
      </c>
      <c r="AN206" s="71"/>
      <c r="AO206" s="71">
        <v>30000</v>
      </c>
      <c r="AP206" s="71"/>
      <c r="AQ206" s="126">
        <f t="shared" si="252"/>
        <v>0</v>
      </c>
      <c r="AR206" s="71"/>
      <c r="AS206" s="71"/>
      <c r="AT206" s="71"/>
      <c r="AU206" s="70">
        <f t="shared" si="245"/>
        <v>90000</v>
      </c>
      <c r="AV206" s="70">
        <f t="shared" si="246"/>
        <v>0</v>
      </c>
      <c r="AW206" s="70">
        <f>SUM(AO206+AK206)</f>
        <v>90000</v>
      </c>
      <c r="AX206" s="70">
        <f t="shared" si="248"/>
        <v>0</v>
      </c>
      <c r="AY206" s="70" t="s">
        <v>270</v>
      </c>
    </row>
    <row r="207" spans="1:51" s="72" customFormat="1" ht="20.25" customHeight="1" outlineLevel="1" x14ac:dyDescent="0.25">
      <c r="A207" s="146">
        <v>31</v>
      </c>
      <c r="B207" s="68" t="s">
        <v>271</v>
      </c>
      <c r="C207" s="69" t="s">
        <v>268</v>
      </c>
      <c r="D207" s="76" t="s">
        <v>302</v>
      </c>
      <c r="E207" s="100"/>
      <c r="F207" s="100"/>
      <c r="G207" s="100"/>
      <c r="H207" s="100"/>
      <c r="I207" s="100"/>
      <c r="J207" s="100"/>
      <c r="K207" s="100"/>
      <c r="L207" s="100"/>
      <c r="M207" s="100"/>
      <c r="N207" s="100">
        <v>1</v>
      </c>
      <c r="O207" s="126">
        <f t="shared" si="253"/>
        <v>0</v>
      </c>
      <c r="P207" s="127"/>
      <c r="Q207" s="127"/>
      <c r="R207" s="127"/>
      <c r="S207" s="126">
        <f t="shared" si="254"/>
        <v>0</v>
      </c>
      <c r="T207" s="127"/>
      <c r="U207" s="127"/>
      <c r="V207" s="127"/>
      <c r="W207" s="126">
        <f t="shared" si="255"/>
        <v>0</v>
      </c>
      <c r="X207" s="71"/>
      <c r="Y207" s="71"/>
      <c r="Z207" s="71"/>
      <c r="AA207" s="126">
        <f t="shared" si="240"/>
        <v>0</v>
      </c>
      <c r="AB207" s="71"/>
      <c r="AC207" s="71"/>
      <c r="AD207" s="71"/>
      <c r="AE207" s="126">
        <f t="shared" si="256"/>
        <v>0</v>
      </c>
      <c r="AF207" s="71"/>
      <c r="AG207" s="71"/>
      <c r="AH207" s="71"/>
      <c r="AI207" s="126">
        <f t="shared" si="257"/>
        <v>0</v>
      </c>
      <c r="AJ207" s="71"/>
      <c r="AK207" s="71"/>
      <c r="AL207" s="71"/>
      <c r="AM207" s="70">
        <f>SUM(AN207:AP207)</f>
        <v>60000</v>
      </c>
      <c r="AN207" s="71"/>
      <c r="AO207" s="71">
        <v>60000</v>
      </c>
      <c r="AP207" s="71"/>
      <c r="AQ207" s="70">
        <f>SUM(AR207:AT207)</f>
        <v>30000</v>
      </c>
      <c r="AR207" s="71"/>
      <c r="AS207" s="71">
        <v>30000</v>
      </c>
      <c r="AT207" s="71"/>
      <c r="AU207" s="70">
        <f t="shared" si="245"/>
        <v>90000</v>
      </c>
      <c r="AV207" s="70">
        <f t="shared" si="246"/>
        <v>0</v>
      </c>
      <c r="AW207" s="70">
        <f>SUM(AS207+AO207)</f>
        <v>90000</v>
      </c>
      <c r="AX207" s="70">
        <f t="shared" si="248"/>
        <v>0</v>
      </c>
      <c r="AY207" s="70" t="s">
        <v>270</v>
      </c>
    </row>
    <row r="208" spans="1:51" s="72" customFormat="1" ht="20.25" customHeight="1" outlineLevel="1" x14ac:dyDescent="0.25">
      <c r="A208" s="146">
        <v>32</v>
      </c>
      <c r="B208" s="68" t="s">
        <v>278</v>
      </c>
      <c r="C208" s="69" t="s">
        <v>268</v>
      </c>
      <c r="D208" s="76" t="s">
        <v>303</v>
      </c>
      <c r="E208" s="100"/>
      <c r="F208" s="100"/>
      <c r="G208" s="100"/>
      <c r="H208" s="100"/>
      <c r="I208" s="100"/>
      <c r="J208" s="100"/>
      <c r="K208" s="100"/>
      <c r="L208" s="100"/>
      <c r="M208" s="100"/>
      <c r="N208" s="100">
        <v>1</v>
      </c>
      <c r="O208" s="126">
        <f t="shared" si="253"/>
        <v>0</v>
      </c>
      <c r="P208" s="127"/>
      <c r="Q208" s="127"/>
      <c r="R208" s="127"/>
      <c r="S208" s="126">
        <f t="shared" si="254"/>
        <v>0</v>
      </c>
      <c r="T208" s="127"/>
      <c r="U208" s="127"/>
      <c r="V208" s="127"/>
      <c r="W208" s="126">
        <f t="shared" si="255"/>
        <v>0</v>
      </c>
      <c r="X208" s="71"/>
      <c r="Y208" s="71"/>
      <c r="Z208" s="71">
        <v>0</v>
      </c>
      <c r="AA208" s="126">
        <f t="shared" si="240"/>
        <v>0</v>
      </c>
      <c r="AB208" s="71"/>
      <c r="AC208" s="71"/>
      <c r="AD208" s="71"/>
      <c r="AE208" s="126">
        <f t="shared" si="256"/>
        <v>0</v>
      </c>
      <c r="AF208" s="71"/>
      <c r="AG208" s="71"/>
      <c r="AH208" s="71"/>
      <c r="AI208" s="126">
        <f t="shared" si="257"/>
        <v>0</v>
      </c>
      <c r="AJ208" s="71"/>
      <c r="AK208" s="71"/>
      <c r="AL208" s="71"/>
      <c r="AM208" s="70">
        <f>SUM(AN208:AP208)</f>
        <v>150000</v>
      </c>
      <c r="AN208" s="71"/>
      <c r="AO208" s="71">
        <v>150000</v>
      </c>
      <c r="AP208" s="71"/>
      <c r="AQ208" s="70">
        <f>SUM(AR208:AT208)</f>
        <v>100000</v>
      </c>
      <c r="AR208" s="71"/>
      <c r="AS208" s="71">
        <v>100000</v>
      </c>
      <c r="AT208" s="71"/>
      <c r="AU208" s="70">
        <f t="shared" si="245"/>
        <v>250000</v>
      </c>
      <c r="AV208" s="70">
        <f t="shared" si="246"/>
        <v>0</v>
      </c>
      <c r="AW208" s="70">
        <f>SUM(AS208+AO208)</f>
        <v>250000</v>
      </c>
      <c r="AX208" s="70">
        <f t="shared" si="248"/>
        <v>0</v>
      </c>
      <c r="AY208" s="70" t="s">
        <v>270</v>
      </c>
    </row>
    <row r="209" spans="1:51" s="72" customFormat="1" ht="20.25" customHeight="1" outlineLevel="1" x14ac:dyDescent="0.25">
      <c r="A209" s="146">
        <v>33</v>
      </c>
      <c r="B209" s="68" t="s">
        <v>304</v>
      </c>
      <c r="C209" s="69" t="s">
        <v>268</v>
      </c>
      <c r="D209" s="76" t="s">
        <v>305</v>
      </c>
      <c r="E209" s="100"/>
      <c r="F209" s="100"/>
      <c r="G209" s="100"/>
      <c r="H209" s="100"/>
      <c r="I209" s="100"/>
      <c r="J209" s="100"/>
      <c r="K209" s="100"/>
      <c r="L209" s="100"/>
      <c r="M209" s="100"/>
      <c r="N209" s="100">
        <v>1</v>
      </c>
      <c r="O209" s="126">
        <f t="shared" si="253"/>
        <v>0</v>
      </c>
      <c r="P209" s="127"/>
      <c r="Q209" s="127"/>
      <c r="R209" s="127"/>
      <c r="S209" s="126">
        <f t="shared" si="254"/>
        <v>0</v>
      </c>
      <c r="T209" s="127"/>
      <c r="U209" s="127"/>
      <c r="V209" s="127"/>
      <c r="W209" s="126">
        <f t="shared" si="255"/>
        <v>0</v>
      </c>
      <c r="X209" s="71"/>
      <c r="Y209" s="71"/>
      <c r="Z209" s="71"/>
      <c r="AA209" s="126">
        <f t="shared" si="240"/>
        <v>0</v>
      </c>
      <c r="AB209" s="71"/>
      <c r="AC209" s="71"/>
      <c r="AD209" s="71"/>
      <c r="AE209" s="126">
        <f t="shared" si="256"/>
        <v>0</v>
      </c>
      <c r="AF209" s="71"/>
      <c r="AG209" s="71"/>
      <c r="AH209" s="71"/>
      <c r="AI209" s="70">
        <f>SUM(AJ209:AL209)</f>
        <v>300000</v>
      </c>
      <c r="AJ209" s="71"/>
      <c r="AK209" s="71">
        <v>300000</v>
      </c>
      <c r="AL209" s="71"/>
      <c r="AM209" s="70">
        <f>SUM(AN209:AP209)</f>
        <v>300000</v>
      </c>
      <c r="AN209" s="71"/>
      <c r="AO209" s="71">
        <v>300000</v>
      </c>
      <c r="AP209" s="71"/>
      <c r="AQ209" s="70"/>
      <c r="AR209" s="71"/>
      <c r="AS209" s="71"/>
      <c r="AT209" s="71"/>
      <c r="AU209" s="70">
        <f t="shared" si="245"/>
        <v>600000</v>
      </c>
      <c r="AV209" s="70">
        <f t="shared" si="246"/>
        <v>0</v>
      </c>
      <c r="AW209" s="70">
        <f>SUM(AO209+AK209)</f>
        <v>600000</v>
      </c>
      <c r="AX209" s="70">
        <f t="shared" si="248"/>
        <v>0</v>
      </c>
      <c r="AY209" s="70" t="s">
        <v>270</v>
      </c>
    </row>
    <row r="210" spans="1:51" s="72" customFormat="1" ht="20.25" customHeight="1" outlineLevel="1" x14ac:dyDescent="0.25">
      <c r="A210" s="146">
        <v>34</v>
      </c>
      <c r="B210" s="68" t="s">
        <v>306</v>
      </c>
      <c r="C210" s="69" t="s">
        <v>307</v>
      </c>
      <c r="D210" s="76" t="s">
        <v>308</v>
      </c>
      <c r="E210" s="100"/>
      <c r="F210" s="100"/>
      <c r="G210" s="100">
        <v>1</v>
      </c>
      <c r="H210" s="100"/>
      <c r="I210" s="100"/>
      <c r="J210" s="100"/>
      <c r="K210" s="100"/>
      <c r="L210" s="100"/>
      <c r="M210" s="100"/>
      <c r="N210" s="100"/>
      <c r="O210" s="70">
        <f t="shared" ref="O210:O219" si="258">R210+Q210+P210</f>
        <v>199300</v>
      </c>
      <c r="P210" s="71">
        <v>78000</v>
      </c>
      <c r="Q210" s="71">
        <v>121300</v>
      </c>
      <c r="R210" s="71">
        <v>0</v>
      </c>
      <c r="S210" s="70">
        <f t="shared" ref="S210:S219" si="259">SUM(T210:V210)</f>
        <v>0</v>
      </c>
      <c r="T210" s="71">
        <v>0</v>
      </c>
      <c r="U210" s="71">
        <v>0</v>
      </c>
      <c r="V210" s="71">
        <v>0</v>
      </c>
      <c r="W210" s="70">
        <f t="shared" ref="W210:W219" si="260">SUM(X210:Z210)</f>
        <v>0</v>
      </c>
      <c r="X210" s="71">
        <v>0</v>
      </c>
      <c r="Y210" s="71">
        <v>0</v>
      </c>
      <c r="Z210" s="71">
        <v>0</v>
      </c>
      <c r="AA210" s="70">
        <f t="shared" ref="AA210:AA219" si="261">SUM(AB210:AD210)</f>
        <v>0</v>
      </c>
      <c r="AB210" s="71">
        <v>0</v>
      </c>
      <c r="AC210" s="71">
        <v>0</v>
      </c>
      <c r="AD210" s="71">
        <v>0</v>
      </c>
      <c r="AE210" s="70">
        <f t="shared" ref="AE210:AE219" si="262">SUM(AF210:AH210)</f>
        <v>0</v>
      </c>
      <c r="AF210" s="71">
        <v>0</v>
      </c>
      <c r="AG210" s="71">
        <v>0</v>
      </c>
      <c r="AH210" s="71">
        <v>0</v>
      </c>
      <c r="AI210" s="70">
        <f t="shared" ref="AI210:AI219" si="263">SUM(AJ210:AL210)</f>
        <v>0</v>
      </c>
      <c r="AJ210" s="71">
        <v>0</v>
      </c>
      <c r="AK210" s="71">
        <v>0</v>
      </c>
      <c r="AL210" s="71">
        <v>0</v>
      </c>
      <c r="AM210" s="70">
        <f t="shared" ref="AM210:AM219" si="264">SUM(AN210:AP210)</f>
        <v>0</v>
      </c>
      <c r="AN210" s="71">
        <v>0</v>
      </c>
      <c r="AO210" s="71">
        <v>0</v>
      </c>
      <c r="AP210" s="71">
        <v>0</v>
      </c>
      <c r="AQ210" s="70">
        <f t="shared" ref="AQ210:AQ219" si="265">SUM(AR210:AT210)</f>
        <v>0</v>
      </c>
      <c r="AR210" s="71">
        <v>0</v>
      </c>
      <c r="AS210" s="71">
        <v>0</v>
      </c>
      <c r="AT210" s="71">
        <v>0</v>
      </c>
      <c r="AU210" s="70">
        <f t="shared" si="245"/>
        <v>199300</v>
      </c>
      <c r="AV210" s="70">
        <f t="shared" si="246"/>
        <v>78000</v>
      </c>
      <c r="AW210" s="70">
        <f t="shared" si="246"/>
        <v>121300</v>
      </c>
      <c r="AX210" s="70">
        <f t="shared" si="246"/>
        <v>0</v>
      </c>
      <c r="AY210" s="70" t="s">
        <v>309</v>
      </c>
    </row>
    <row r="211" spans="1:51" s="72" customFormat="1" ht="20.25" customHeight="1" outlineLevel="1" x14ac:dyDescent="0.25">
      <c r="A211" s="146">
        <v>35</v>
      </c>
      <c r="B211" s="68" t="s">
        <v>310</v>
      </c>
      <c r="C211" s="69" t="s">
        <v>307</v>
      </c>
      <c r="D211" s="76" t="s">
        <v>56</v>
      </c>
      <c r="E211" s="100"/>
      <c r="F211" s="100"/>
      <c r="G211" s="100">
        <v>1</v>
      </c>
      <c r="H211" s="100"/>
      <c r="I211" s="100"/>
      <c r="J211" s="100"/>
      <c r="K211" s="100"/>
      <c r="L211" s="100"/>
      <c r="M211" s="100"/>
      <c r="N211" s="100"/>
      <c r="O211" s="70">
        <f t="shared" si="258"/>
        <v>15000</v>
      </c>
      <c r="P211" s="71">
        <v>0</v>
      </c>
      <c r="Q211" s="71">
        <v>15000</v>
      </c>
      <c r="R211" s="71">
        <v>0</v>
      </c>
      <c r="S211" s="70">
        <f t="shared" si="259"/>
        <v>0</v>
      </c>
      <c r="T211" s="71">
        <v>0</v>
      </c>
      <c r="U211" s="71">
        <v>0</v>
      </c>
      <c r="V211" s="71">
        <v>0</v>
      </c>
      <c r="W211" s="70">
        <f t="shared" si="260"/>
        <v>0</v>
      </c>
      <c r="X211" s="71">
        <v>0</v>
      </c>
      <c r="Y211" s="71">
        <v>0</v>
      </c>
      <c r="Z211" s="71">
        <v>0</v>
      </c>
      <c r="AA211" s="70">
        <f t="shared" si="261"/>
        <v>0</v>
      </c>
      <c r="AB211" s="71">
        <v>0</v>
      </c>
      <c r="AC211" s="71">
        <v>0</v>
      </c>
      <c r="AD211" s="71">
        <v>0</v>
      </c>
      <c r="AE211" s="70">
        <f t="shared" si="262"/>
        <v>0</v>
      </c>
      <c r="AF211" s="71">
        <v>0</v>
      </c>
      <c r="AG211" s="71">
        <v>0</v>
      </c>
      <c r="AH211" s="71">
        <v>0</v>
      </c>
      <c r="AI211" s="70">
        <f t="shared" si="263"/>
        <v>0</v>
      </c>
      <c r="AJ211" s="71">
        <v>0</v>
      </c>
      <c r="AK211" s="71">
        <v>0</v>
      </c>
      <c r="AL211" s="71">
        <v>0</v>
      </c>
      <c r="AM211" s="70">
        <f t="shared" si="264"/>
        <v>0</v>
      </c>
      <c r="AN211" s="71">
        <v>0</v>
      </c>
      <c r="AO211" s="71">
        <v>0</v>
      </c>
      <c r="AP211" s="71">
        <v>0</v>
      </c>
      <c r="AQ211" s="70">
        <f t="shared" si="265"/>
        <v>0</v>
      </c>
      <c r="AR211" s="71">
        <v>0</v>
      </c>
      <c r="AS211" s="71">
        <v>0</v>
      </c>
      <c r="AT211" s="71">
        <v>0</v>
      </c>
      <c r="AU211" s="70">
        <f t="shared" si="245"/>
        <v>15000</v>
      </c>
      <c r="AV211" s="70">
        <f t="shared" si="246"/>
        <v>0</v>
      </c>
      <c r="AW211" s="70">
        <f t="shared" si="246"/>
        <v>15000</v>
      </c>
      <c r="AX211" s="70">
        <f t="shared" si="246"/>
        <v>0</v>
      </c>
      <c r="AY211" s="70" t="s">
        <v>309</v>
      </c>
    </row>
    <row r="212" spans="1:51" s="72" customFormat="1" ht="20.25" customHeight="1" outlineLevel="1" x14ac:dyDescent="0.25">
      <c r="A212" s="146">
        <v>36</v>
      </c>
      <c r="B212" s="68" t="s">
        <v>310</v>
      </c>
      <c r="C212" s="69" t="s">
        <v>307</v>
      </c>
      <c r="D212" s="76" t="s">
        <v>269</v>
      </c>
      <c r="E212" s="100"/>
      <c r="F212" s="100"/>
      <c r="G212" s="100">
        <v>1</v>
      </c>
      <c r="H212" s="100"/>
      <c r="I212" s="100"/>
      <c r="J212" s="100"/>
      <c r="K212" s="100"/>
      <c r="L212" s="100"/>
      <c r="M212" s="100"/>
      <c r="N212" s="100"/>
      <c r="O212" s="70">
        <f t="shared" si="258"/>
        <v>28792.44</v>
      </c>
      <c r="P212" s="71">
        <v>0</v>
      </c>
      <c r="Q212" s="71">
        <v>28792.44</v>
      </c>
      <c r="R212" s="71">
        <v>0</v>
      </c>
      <c r="S212" s="70">
        <f t="shared" si="259"/>
        <v>0</v>
      </c>
      <c r="T212" s="71">
        <v>0</v>
      </c>
      <c r="U212" s="71">
        <v>0</v>
      </c>
      <c r="V212" s="71">
        <v>0</v>
      </c>
      <c r="W212" s="70">
        <f t="shared" si="260"/>
        <v>0</v>
      </c>
      <c r="X212" s="71">
        <v>0</v>
      </c>
      <c r="Y212" s="71">
        <v>0</v>
      </c>
      <c r="Z212" s="71">
        <v>0</v>
      </c>
      <c r="AA212" s="70">
        <f t="shared" si="261"/>
        <v>0</v>
      </c>
      <c r="AB212" s="71">
        <v>0</v>
      </c>
      <c r="AC212" s="71">
        <v>0</v>
      </c>
      <c r="AD212" s="71">
        <v>0</v>
      </c>
      <c r="AE212" s="70">
        <f t="shared" si="262"/>
        <v>0</v>
      </c>
      <c r="AF212" s="71">
        <v>0</v>
      </c>
      <c r="AG212" s="71">
        <v>0</v>
      </c>
      <c r="AH212" s="71">
        <v>0</v>
      </c>
      <c r="AI212" s="70">
        <f t="shared" si="263"/>
        <v>0</v>
      </c>
      <c r="AJ212" s="71">
        <v>0</v>
      </c>
      <c r="AK212" s="71">
        <v>0</v>
      </c>
      <c r="AL212" s="71">
        <v>0</v>
      </c>
      <c r="AM212" s="70">
        <f t="shared" si="264"/>
        <v>0</v>
      </c>
      <c r="AN212" s="71">
        <v>0</v>
      </c>
      <c r="AO212" s="71">
        <v>0</v>
      </c>
      <c r="AP212" s="71">
        <v>0</v>
      </c>
      <c r="AQ212" s="70">
        <f t="shared" si="265"/>
        <v>0</v>
      </c>
      <c r="AR212" s="71">
        <v>0</v>
      </c>
      <c r="AS212" s="71">
        <v>0</v>
      </c>
      <c r="AT212" s="71">
        <v>0</v>
      </c>
      <c r="AU212" s="70">
        <f t="shared" si="245"/>
        <v>28792.44</v>
      </c>
      <c r="AV212" s="70">
        <f t="shared" si="246"/>
        <v>0</v>
      </c>
      <c r="AW212" s="70">
        <f t="shared" si="246"/>
        <v>28792.44</v>
      </c>
      <c r="AX212" s="70">
        <f t="shared" si="246"/>
        <v>0</v>
      </c>
      <c r="AY212" s="70" t="s">
        <v>309</v>
      </c>
    </row>
    <row r="213" spans="1:51" s="72" customFormat="1" ht="20.25" customHeight="1" outlineLevel="1" x14ac:dyDescent="0.25">
      <c r="A213" s="146">
        <v>37</v>
      </c>
      <c r="B213" s="68" t="s">
        <v>310</v>
      </c>
      <c r="C213" s="69" t="s">
        <v>307</v>
      </c>
      <c r="D213" s="76" t="s">
        <v>303</v>
      </c>
      <c r="E213" s="100"/>
      <c r="F213" s="100"/>
      <c r="G213" s="100"/>
      <c r="H213" s="100"/>
      <c r="I213" s="100">
        <v>1</v>
      </c>
      <c r="J213" s="100"/>
      <c r="K213" s="100"/>
      <c r="L213" s="100"/>
      <c r="M213" s="100"/>
      <c r="N213" s="100"/>
      <c r="O213" s="126">
        <f t="shared" si="258"/>
        <v>0</v>
      </c>
      <c r="P213" s="71"/>
      <c r="Q213" s="71"/>
      <c r="R213" s="71"/>
      <c r="S213" s="126">
        <f t="shared" si="259"/>
        <v>0</v>
      </c>
      <c r="T213" s="71"/>
      <c r="U213" s="71"/>
      <c r="V213" s="71"/>
      <c r="W213" s="70">
        <f t="shared" si="260"/>
        <v>67892.5</v>
      </c>
      <c r="X213" s="71">
        <v>26000</v>
      </c>
      <c r="Y213" s="71">
        <v>41892.5</v>
      </c>
      <c r="Z213" s="71">
        <v>0</v>
      </c>
      <c r="AA213" s="70">
        <f t="shared" si="261"/>
        <v>0</v>
      </c>
      <c r="AB213" s="71">
        <v>0</v>
      </c>
      <c r="AC213" s="71">
        <v>0</v>
      </c>
      <c r="AD213" s="71">
        <v>0</v>
      </c>
      <c r="AE213" s="70">
        <f t="shared" si="262"/>
        <v>0</v>
      </c>
      <c r="AF213" s="71">
        <v>0</v>
      </c>
      <c r="AG213" s="71">
        <v>0</v>
      </c>
      <c r="AH213" s="71">
        <v>0</v>
      </c>
      <c r="AI213" s="70">
        <f t="shared" si="263"/>
        <v>0</v>
      </c>
      <c r="AJ213" s="71">
        <v>0</v>
      </c>
      <c r="AK213" s="71">
        <v>0</v>
      </c>
      <c r="AL213" s="71">
        <v>0</v>
      </c>
      <c r="AM213" s="70">
        <f t="shared" si="264"/>
        <v>0</v>
      </c>
      <c r="AN213" s="71">
        <v>0</v>
      </c>
      <c r="AO213" s="71">
        <v>0</v>
      </c>
      <c r="AP213" s="71">
        <v>0</v>
      </c>
      <c r="AQ213" s="70">
        <f t="shared" si="265"/>
        <v>0</v>
      </c>
      <c r="AR213" s="71">
        <v>0</v>
      </c>
      <c r="AS213" s="71">
        <v>0</v>
      </c>
      <c r="AT213" s="71">
        <v>0</v>
      </c>
      <c r="AU213" s="70">
        <f t="shared" si="245"/>
        <v>67892.5</v>
      </c>
      <c r="AV213" s="70">
        <f t="shared" si="246"/>
        <v>26000</v>
      </c>
      <c r="AW213" s="70">
        <f t="shared" si="246"/>
        <v>41892.5</v>
      </c>
      <c r="AX213" s="70">
        <f t="shared" si="246"/>
        <v>0</v>
      </c>
      <c r="AY213" s="70" t="s">
        <v>309</v>
      </c>
    </row>
    <row r="214" spans="1:51" s="72" customFormat="1" ht="20.25" customHeight="1" outlineLevel="1" x14ac:dyDescent="0.25">
      <c r="A214" s="146">
        <v>38</v>
      </c>
      <c r="B214" s="68" t="s">
        <v>310</v>
      </c>
      <c r="C214" s="69" t="s">
        <v>307</v>
      </c>
      <c r="D214" s="76" t="s">
        <v>311</v>
      </c>
      <c r="E214" s="100"/>
      <c r="F214" s="100"/>
      <c r="G214" s="100"/>
      <c r="H214" s="100"/>
      <c r="I214" s="100">
        <v>1</v>
      </c>
      <c r="J214" s="100"/>
      <c r="K214" s="100"/>
      <c r="L214" s="100"/>
      <c r="M214" s="100"/>
      <c r="N214" s="100"/>
      <c r="O214" s="126">
        <f t="shared" si="258"/>
        <v>0</v>
      </c>
      <c r="P214" s="71"/>
      <c r="Q214" s="71"/>
      <c r="R214" s="71"/>
      <c r="S214" s="126">
        <f t="shared" si="259"/>
        <v>0</v>
      </c>
      <c r="T214" s="71"/>
      <c r="U214" s="71"/>
      <c r="V214" s="71"/>
      <c r="W214" s="70">
        <f t="shared" si="260"/>
        <v>67892.5</v>
      </c>
      <c r="X214" s="71">
        <v>26000</v>
      </c>
      <c r="Y214" s="71">
        <v>41892.5</v>
      </c>
      <c r="Z214" s="71">
        <v>0</v>
      </c>
      <c r="AA214" s="70">
        <f t="shared" si="261"/>
        <v>0</v>
      </c>
      <c r="AB214" s="71">
        <v>0</v>
      </c>
      <c r="AC214" s="71">
        <v>0</v>
      </c>
      <c r="AD214" s="71">
        <v>0</v>
      </c>
      <c r="AE214" s="70">
        <f t="shared" si="262"/>
        <v>0</v>
      </c>
      <c r="AF214" s="71">
        <v>0</v>
      </c>
      <c r="AG214" s="71">
        <v>0</v>
      </c>
      <c r="AH214" s="71">
        <v>0</v>
      </c>
      <c r="AI214" s="70">
        <f t="shared" si="263"/>
        <v>0</v>
      </c>
      <c r="AJ214" s="71">
        <v>0</v>
      </c>
      <c r="AK214" s="71">
        <v>0</v>
      </c>
      <c r="AL214" s="71">
        <v>0</v>
      </c>
      <c r="AM214" s="70">
        <f t="shared" si="264"/>
        <v>0</v>
      </c>
      <c r="AN214" s="71">
        <v>0</v>
      </c>
      <c r="AO214" s="71">
        <v>0</v>
      </c>
      <c r="AP214" s="71">
        <v>0</v>
      </c>
      <c r="AQ214" s="70">
        <f t="shared" si="265"/>
        <v>0</v>
      </c>
      <c r="AR214" s="71">
        <v>0</v>
      </c>
      <c r="AS214" s="71">
        <v>0</v>
      </c>
      <c r="AT214" s="71">
        <v>0</v>
      </c>
      <c r="AU214" s="70">
        <f t="shared" si="245"/>
        <v>67892.5</v>
      </c>
      <c r="AV214" s="70">
        <f t="shared" si="246"/>
        <v>26000</v>
      </c>
      <c r="AW214" s="70">
        <f t="shared" si="246"/>
        <v>41892.5</v>
      </c>
      <c r="AX214" s="70">
        <f t="shared" si="246"/>
        <v>0</v>
      </c>
      <c r="AY214" s="70" t="s">
        <v>309</v>
      </c>
    </row>
    <row r="215" spans="1:51" s="72" customFormat="1" ht="20.25" customHeight="1" outlineLevel="1" x14ac:dyDescent="0.25">
      <c r="A215" s="146">
        <v>39</v>
      </c>
      <c r="B215" s="68" t="s">
        <v>306</v>
      </c>
      <c r="C215" s="69" t="s">
        <v>307</v>
      </c>
      <c r="D215" s="76" t="s">
        <v>292</v>
      </c>
      <c r="E215" s="100"/>
      <c r="F215" s="100"/>
      <c r="G215" s="100"/>
      <c r="H215" s="100"/>
      <c r="I215" s="100">
        <v>1</v>
      </c>
      <c r="J215" s="100"/>
      <c r="K215" s="100"/>
      <c r="L215" s="100"/>
      <c r="M215" s="100"/>
      <c r="N215" s="100"/>
      <c r="O215" s="126">
        <f t="shared" si="258"/>
        <v>0</v>
      </c>
      <c r="P215" s="71"/>
      <c r="Q215" s="71"/>
      <c r="R215" s="71"/>
      <c r="S215" s="126">
        <f t="shared" si="259"/>
        <v>0</v>
      </c>
      <c r="T215" s="71"/>
      <c r="U215" s="71"/>
      <c r="V215" s="71"/>
      <c r="W215" s="70">
        <f t="shared" si="260"/>
        <v>199300</v>
      </c>
      <c r="X215" s="71">
        <v>78000</v>
      </c>
      <c r="Y215" s="71">
        <v>121300</v>
      </c>
      <c r="Z215" s="71">
        <v>0</v>
      </c>
      <c r="AA215" s="70">
        <f t="shared" si="261"/>
        <v>0</v>
      </c>
      <c r="AB215" s="71">
        <v>0</v>
      </c>
      <c r="AC215" s="71">
        <v>0</v>
      </c>
      <c r="AD215" s="71">
        <v>0</v>
      </c>
      <c r="AE215" s="70">
        <f t="shared" si="262"/>
        <v>0</v>
      </c>
      <c r="AF215" s="71">
        <v>0</v>
      </c>
      <c r="AG215" s="71">
        <v>0</v>
      </c>
      <c r="AH215" s="71">
        <v>0</v>
      </c>
      <c r="AI215" s="70">
        <f t="shared" si="263"/>
        <v>0</v>
      </c>
      <c r="AJ215" s="71">
        <v>0</v>
      </c>
      <c r="AK215" s="71">
        <v>0</v>
      </c>
      <c r="AL215" s="71">
        <v>0</v>
      </c>
      <c r="AM215" s="70">
        <f t="shared" si="264"/>
        <v>0</v>
      </c>
      <c r="AN215" s="71">
        <v>0</v>
      </c>
      <c r="AO215" s="71">
        <v>0</v>
      </c>
      <c r="AP215" s="71">
        <v>0</v>
      </c>
      <c r="AQ215" s="70">
        <f t="shared" si="265"/>
        <v>0</v>
      </c>
      <c r="AR215" s="71">
        <v>0</v>
      </c>
      <c r="AS215" s="71">
        <v>0</v>
      </c>
      <c r="AT215" s="71">
        <v>0</v>
      </c>
      <c r="AU215" s="70">
        <f t="shared" si="245"/>
        <v>199300</v>
      </c>
      <c r="AV215" s="70">
        <f t="shared" si="246"/>
        <v>78000</v>
      </c>
      <c r="AW215" s="70">
        <f t="shared" si="246"/>
        <v>121300</v>
      </c>
      <c r="AX215" s="70">
        <f t="shared" si="246"/>
        <v>0</v>
      </c>
      <c r="AY215" s="70" t="s">
        <v>309</v>
      </c>
    </row>
    <row r="216" spans="1:51" s="72" customFormat="1" ht="20.25" customHeight="1" outlineLevel="1" x14ac:dyDescent="0.25">
      <c r="A216" s="146">
        <v>40</v>
      </c>
      <c r="B216" s="68" t="s">
        <v>312</v>
      </c>
      <c r="C216" s="69" t="s">
        <v>307</v>
      </c>
      <c r="D216" s="76" t="s">
        <v>285</v>
      </c>
      <c r="E216" s="100"/>
      <c r="F216" s="100"/>
      <c r="G216" s="100">
        <v>1</v>
      </c>
      <c r="H216" s="100"/>
      <c r="I216" s="100"/>
      <c r="J216" s="100"/>
      <c r="K216" s="100"/>
      <c r="L216" s="100"/>
      <c r="M216" s="100"/>
      <c r="N216" s="100"/>
      <c r="O216" s="70">
        <f t="shared" si="258"/>
        <v>5000</v>
      </c>
      <c r="P216" s="71">
        <v>0</v>
      </c>
      <c r="Q216" s="71">
        <v>5000</v>
      </c>
      <c r="R216" s="71">
        <v>0</v>
      </c>
      <c r="S216" s="70">
        <f t="shared" si="259"/>
        <v>0</v>
      </c>
      <c r="T216" s="71">
        <v>0</v>
      </c>
      <c r="U216" s="71">
        <v>0</v>
      </c>
      <c r="V216" s="71">
        <v>0</v>
      </c>
      <c r="W216" s="70">
        <f t="shared" si="260"/>
        <v>0</v>
      </c>
      <c r="X216" s="71"/>
      <c r="Y216" s="71"/>
      <c r="Z216" s="71"/>
      <c r="AA216" s="70">
        <f t="shared" si="261"/>
        <v>0</v>
      </c>
      <c r="AB216" s="71"/>
      <c r="AC216" s="71"/>
      <c r="AD216" s="71"/>
      <c r="AE216" s="70">
        <f t="shared" si="262"/>
        <v>0</v>
      </c>
      <c r="AF216" s="71"/>
      <c r="AG216" s="71"/>
      <c r="AH216" s="71"/>
      <c r="AI216" s="70">
        <f t="shared" si="263"/>
        <v>0</v>
      </c>
      <c r="AJ216" s="71"/>
      <c r="AK216" s="71"/>
      <c r="AL216" s="71"/>
      <c r="AM216" s="70">
        <f t="shared" si="264"/>
        <v>0</v>
      </c>
      <c r="AN216" s="71"/>
      <c r="AO216" s="71"/>
      <c r="AP216" s="71"/>
      <c r="AQ216" s="70">
        <f t="shared" si="265"/>
        <v>0</v>
      </c>
      <c r="AR216" s="71"/>
      <c r="AS216" s="71"/>
      <c r="AT216" s="71"/>
      <c r="AU216" s="70">
        <f t="shared" si="245"/>
        <v>5000</v>
      </c>
      <c r="AV216" s="70">
        <f t="shared" si="246"/>
        <v>0</v>
      </c>
      <c r="AW216" s="70">
        <f t="shared" si="246"/>
        <v>5000</v>
      </c>
      <c r="AX216" s="70">
        <f t="shared" si="246"/>
        <v>0</v>
      </c>
      <c r="AY216" s="70" t="s">
        <v>309</v>
      </c>
    </row>
    <row r="217" spans="1:51" s="72" customFormat="1" ht="20.25" customHeight="1" outlineLevel="1" x14ac:dyDescent="0.25">
      <c r="A217" s="146">
        <v>41</v>
      </c>
      <c r="B217" s="68" t="s">
        <v>312</v>
      </c>
      <c r="C217" s="69" t="s">
        <v>307</v>
      </c>
      <c r="D217" s="76" t="s">
        <v>305</v>
      </c>
      <c r="E217" s="100"/>
      <c r="F217" s="100"/>
      <c r="G217" s="100">
        <v>1</v>
      </c>
      <c r="H217" s="100"/>
      <c r="I217" s="100"/>
      <c r="J217" s="100"/>
      <c r="K217" s="100"/>
      <c r="L217" s="100"/>
      <c r="M217" s="100"/>
      <c r="N217" s="100"/>
      <c r="O217" s="70">
        <f t="shared" si="258"/>
        <v>5000</v>
      </c>
      <c r="P217" s="71">
        <v>0</v>
      </c>
      <c r="Q217" s="71">
        <v>5000</v>
      </c>
      <c r="R217" s="71">
        <v>0</v>
      </c>
      <c r="S217" s="70">
        <f t="shared" si="259"/>
        <v>0</v>
      </c>
      <c r="T217" s="71">
        <v>0</v>
      </c>
      <c r="U217" s="71">
        <v>0</v>
      </c>
      <c r="V217" s="71">
        <v>0</v>
      </c>
      <c r="W217" s="70">
        <f t="shared" si="260"/>
        <v>0</v>
      </c>
      <c r="X217" s="71"/>
      <c r="Y217" s="71"/>
      <c r="Z217" s="71"/>
      <c r="AA217" s="70">
        <f t="shared" si="261"/>
        <v>0</v>
      </c>
      <c r="AB217" s="71"/>
      <c r="AC217" s="71"/>
      <c r="AD217" s="71"/>
      <c r="AE217" s="70">
        <f t="shared" si="262"/>
        <v>0</v>
      </c>
      <c r="AF217" s="71"/>
      <c r="AG217" s="71"/>
      <c r="AH217" s="71"/>
      <c r="AI217" s="70">
        <f t="shared" si="263"/>
        <v>0</v>
      </c>
      <c r="AJ217" s="71"/>
      <c r="AK217" s="71"/>
      <c r="AL217" s="71"/>
      <c r="AM217" s="70">
        <f t="shared" si="264"/>
        <v>0</v>
      </c>
      <c r="AN217" s="71"/>
      <c r="AO217" s="71"/>
      <c r="AP217" s="71"/>
      <c r="AQ217" s="70">
        <f t="shared" si="265"/>
        <v>0</v>
      </c>
      <c r="AR217" s="71"/>
      <c r="AS217" s="71"/>
      <c r="AT217" s="71"/>
      <c r="AU217" s="70">
        <f t="shared" si="245"/>
        <v>5000</v>
      </c>
      <c r="AV217" s="70">
        <f t="shared" si="246"/>
        <v>0</v>
      </c>
      <c r="AW217" s="70">
        <f t="shared" si="246"/>
        <v>5000</v>
      </c>
      <c r="AX217" s="70">
        <f t="shared" si="246"/>
        <v>0</v>
      </c>
      <c r="AY217" s="70" t="s">
        <v>309</v>
      </c>
    </row>
    <row r="218" spans="1:51" s="72" customFormat="1" ht="20.25" customHeight="1" outlineLevel="1" x14ac:dyDescent="0.25">
      <c r="A218" s="146">
        <v>42</v>
      </c>
      <c r="B218" s="68" t="s">
        <v>312</v>
      </c>
      <c r="C218" s="69" t="s">
        <v>307</v>
      </c>
      <c r="D218" s="76" t="s">
        <v>313</v>
      </c>
      <c r="E218" s="100"/>
      <c r="F218" s="100"/>
      <c r="G218" s="100">
        <v>1</v>
      </c>
      <c r="H218" s="100"/>
      <c r="I218" s="100"/>
      <c r="J218" s="100"/>
      <c r="K218" s="100"/>
      <c r="L218" s="100"/>
      <c r="M218" s="100"/>
      <c r="N218" s="100"/>
      <c r="O218" s="70">
        <f t="shared" si="258"/>
        <v>3000</v>
      </c>
      <c r="P218" s="71">
        <v>0</v>
      </c>
      <c r="Q218" s="71">
        <v>3000</v>
      </c>
      <c r="R218" s="71">
        <v>0</v>
      </c>
      <c r="S218" s="70">
        <f t="shared" si="259"/>
        <v>0</v>
      </c>
      <c r="T218" s="71">
        <v>0</v>
      </c>
      <c r="U218" s="71">
        <v>0</v>
      </c>
      <c r="V218" s="71">
        <v>0</v>
      </c>
      <c r="W218" s="70">
        <f t="shared" si="260"/>
        <v>0</v>
      </c>
      <c r="X218" s="71"/>
      <c r="Y218" s="71"/>
      <c r="Z218" s="71"/>
      <c r="AA218" s="70">
        <f t="shared" si="261"/>
        <v>0</v>
      </c>
      <c r="AB218" s="71"/>
      <c r="AC218" s="71"/>
      <c r="AD218" s="71"/>
      <c r="AE218" s="70">
        <f t="shared" si="262"/>
        <v>0</v>
      </c>
      <c r="AF218" s="71"/>
      <c r="AG218" s="71"/>
      <c r="AH218" s="71"/>
      <c r="AI218" s="70">
        <f t="shared" si="263"/>
        <v>0</v>
      </c>
      <c r="AJ218" s="71"/>
      <c r="AK218" s="71"/>
      <c r="AL218" s="71"/>
      <c r="AM218" s="70">
        <f t="shared" si="264"/>
        <v>0</v>
      </c>
      <c r="AN218" s="71"/>
      <c r="AO218" s="71"/>
      <c r="AP218" s="71"/>
      <c r="AQ218" s="70">
        <f t="shared" si="265"/>
        <v>0</v>
      </c>
      <c r="AR218" s="71"/>
      <c r="AS218" s="71"/>
      <c r="AT218" s="71"/>
      <c r="AU218" s="70">
        <f t="shared" si="245"/>
        <v>3000</v>
      </c>
      <c r="AV218" s="70">
        <f t="shared" si="246"/>
        <v>0</v>
      </c>
      <c r="AW218" s="70">
        <f t="shared" si="246"/>
        <v>3000</v>
      </c>
      <c r="AX218" s="70">
        <f t="shared" si="246"/>
        <v>0</v>
      </c>
      <c r="AY218" s="70" t="s">
        <v>309</v>
      </c>
    </row>
    <row r="219" spans="1:51" s="72" customFormat="1" ht="20.25" customHeight="1" outlineLevel="1" x14ac:dyDescent="0.25">
      <c r="A219" s="146">
        <v>43</v>
      </c>
      <c r="B219" s="68" t="s">
        <v>314</v>
      </c>
      <c r="C219" s="69" t="s">
        <v>307</v>
      </c>
      <c r="D219" s="76" t="s">
        <v>281</v>
      </c>
      <c r="E219" s="100"/>
      <c r="F219" s="100"/>
      <c r="G219" s="100"/>
      <c r="H219" s="100">
        <v>1</v>
      </c>
      <c r="I219" s="100"/>
      <c r="J219" s="100"/>
      <c r="K219" s="100"/>
      <c r="L219" s="100"/>
      <c r="M219" s="100"/>
      <c r="N219" s="100"/>
      <c r="O219" s="70">
        <f t="shared" si="258"/>
        <v>364425.4</v>
      </c>
      <c r="P219" s="71">
        <v>340476.9</v>
      </c>
      <c r="Q219" s="71">
        <v>23948.5</v>
      </c>
      <c r="R219" s="71">
        <v>0</v>
      </c>
      <c r="S219" s="70">
        <f t="shared" si="259"/>
        <v>29841.599999999999</v>
      </c>
      <c r="T219" s="71">
        <v>29244.799999999999</v>
      </c>
      <c r="U219" s="71">
        <v>596.79999999999995</v>
      </c>
      <c r="V219" s="71">
        <v>0</v>
      </c>
      <c r="W219" s="70">
        <f t="shared" si="260"/>
        <v>0</v>
      </c>
      <c r="X219" s="71"/>
      <c r="Y219" s="71"/>
      <c r="Z219" s="71"/>
      <c r="AA219" s="70">
        <f t="shared" si="261"/>
        <v>0</v>
      </c>
      <c r="AB219" s="71"/>
      <c r="AC219" s="71"/>
      <c r="AD219" s="71"/>
      <c r="AE219" s="70">
        <f t="shared" si="262"/>
        <v>0</v>
      </c>
      <c r="AF219" s="71"/>
      <c r="AG219" s="71"/>
      <c r="AH219" s="71"/>
      <c r="AI219" s="70">
        <f t="shared" si="263"/>
        <v>0</v>
      </c>
      <c r="AJ219" s="71"/>
      <c r="AK219" s="71"/>
      <c r="AL219" s="71"/>
      <c r="AM219" s="70">
        <f t="shared" si="264"/>
        <v>0</v>
      </c>
      <c r="AN219" s="71"/>
      <c r="AO219" s="71"/>
      <c r="AP219" s="71"/>
      <c r="AQ219" s="70">
        <f t="shared" si="265"/>
        <v>0</v>
      </c>
      <c r="AR219" s="71"/>
      <c r="AS219" s="71"/>
      <c r="AT219" s="71"/>
      <c r="AU219" s="70">
        <f t="shared" si="245"/>
        <v>394267</v>
      </c>
      <c r="AV219" s="70">
        <f t="shared" si="246"/>
        <v>369721.7</v>
      </c>
      <c r="AW219" s="70">
        <f t="shared" si="246"/>
        <v>24545.3</v>
      </c>
      <c r="AX219" s="70">
        <f t="shared" si="246"/>
        <v>0</v>
      </c>
      <c r="AY219" s="70" t="s">
        <v>309</v>
      </c>
    </row>
    <row r="220" spans="1:51" s="72" customFormat="1" ht="20.25" customHeight="1" outlineLevel="1" x14ac:dyDescent="0.25">
      <c r="A220" s="146">
        <v>44</v>
      </c>
      <c r="B220" s="68" t="s">
        <v>315</v>
      </c>
      <c r="C220" s="69" t="s">
        <v>316</v>
      </c>
      <c r="D220" s="76" t="s">
        <v>279</v>
      </c>
      <c r="E220" s="100"/>
      <c r="F220" s="100"/>
      <c r="G220" s="100">
        <v>1</v>
      </c>
      <c r="H220" s="100"/>
      <c r="I220" s="100"/>
      <c r="J220" s="100"/>
      <c r="K220" s="100"/>
      <c r="L220" s="100"/>
      <c r="M220" s="100"/>
      <c r="N220" s="100"/>
      <c r="O220" s="70">
        <f>SUM(P220:R220)</f>
        <v>574400</v>
      </c>
      <c r="P220" s="71"/>
      <c r="Q220" s="71">
        <v>334400</v>
      </c>
      <c r="R220" s="71">
        <v>240000</v>
      </c>
      <c r="S220" s="70"/>
      <c r="T220" s="71"/>
      <c r="U220" s="71"/>
      <c r="V220" s="71"/>
      <c r="W220" s="70"/>
      <c r="X220" s="71"/>
      <c r="Y220" s="71"/>
      <c r="Z220" s="71"/>
      <c r="AA220" s="70"/>
      <c r="AB220" s="71"/>
      <c r="AC220" s="71"/>
      <c r="AD220" s="71"/>
      <c r="AE220" s="70"/>
      <c r="AF220" s="71"/>
      <c r="AG220" s="71"/>
      <c r="AH220" s="71"/>
      <c r="AI220" s="70"/>
      <c r="AJ220" s="71"/>
      <c r="AK220" s="71"/>
      <c r="AL220" s="71"/>
      <c r="AM220" s="70"/>
      <c r="AN220" s="71"/>
      <c r="AO220" s="71"/>
      <c r="AP220" s="71"/>
      <c r="AQ220" s="70"/>
      <c r="AR220" s="71"/>
      <c r="AS220" s="71"/>
      <c r="AT220" s="71"/>
      <c r="AU220" s="77">
        <f t="shared" si="245"/>
        <v>574400</v>
      </c>
      <c r="AV220" s="77">
        <f t="shared" si="246"/>
        <v>0</v>
      </c>
      <c r="AW220" s="77">
        <f>SUM(Q220)</f>
        <v>334400</v>
      </c>
      <c r="AX220" s="77">
        <f t="shared" si="246"/>
        <v>240000</v>
      </c>
      <c r="AY220" s="70" t="s">
        <v>317</v>
      </c>
    </row>
    <row r="221" spans="1:51" ht="15" customHeight="1" x14ac:dyDescent="0.25">
      <c r="A221" s="18">
        <v>6</v>
      </c>
      <c r="B221" s="13" t="s">
        <v>18</v>
      </c>
      <c r="C221" s="41"/>
      <c r="D221" s="35"/>
      <c r="E221" s="14"/>
      <c r="F221" s="14"/>
      <c r="G221" s="14"/>
      <c r="H221" s="14"/>
      <c r="I221" s="15"/>
      <c r="J221" s="15"/>
      <c r="K221" s="15"/>
      <c r="L221" s="15"/>
      <c r="M221" s="15"/>
      <c r="N221" s="15"/>
      <c r="O221" s="16">
        <f>SUM(O222:O224)</f>
        <v>47812.6</v>
      </c>
      <c r="P221" s="16">
        <f>SUM(P222:P224)</f>
        <v>21420</v>
      </c>
      <c r="Q221" s="16">
        <f>SUM(Q222:Q224)</f>
        <v>26392.6</v>
      </c>
      <c r="R221" s="16">
        <f>SUM(R222:R224)</f>
        <v>0</v>
      </c>
      <c r="S221" s="16">
        <f t="shared" si="166"/>
        <v>67812.600000000006</v>
      </c>
      <c r="T221" s="16">
        <f>SUM(T222:T224)</f>
        <v>8000</v>
      </c>
      <c r="U221" s="16">
        <f>SUM(U222:U224)</f>
        <v>59812.6</v>
      </c>
      <c r="V221" s="16">
        <f>SUM(V222:V224)</f>
        <v>0</v>
      </c>
      <c r="W221" s="16">
        <f t="shared" si="157"/>
        <v>92812.6</v>
      </c>
      <c r="X221" s="16">
        <f>SUM(X222:X224)</f>
        <v>33000</v>
      </c>
      <c r="Y221" s="17">
        <f>SUM(Y222:Y224)</f>
        <v>59812.6</v>
      </c>
      <c r="Z221" s="17">
        <f>SUM(Z222:Z224)</f>
        <v>0</v>
      </c>
      <c r="AA221" s="16">
        <f t="shared" si="158"/>
        <v>292812.59999999998</v>
      </c>
      <c r="AB221" s="16">
        <f>SUM(AB222:AB224)</f>
        <v>33000</v>
      </c>
      <c r="AC221" s="17">
        <f>SUM(AC222:AC224)</f>
        <v>259812.6</v>
      </c>
      <c r="AD221" s="17">
        <f>SUM(AD222:AD224)</f>
        <v>0</v>
      </c>
      <c r="AE221" s="16">
        <f t="shared" si="159"/>
        <v>292812.59999999998</v>
      </c>
      <c r="AF221" s="16">
        <f>SUM(AF222:AF224)</f>
        <v>33000</v>
      </c>
      <c r="AG221" s="17">
        <f>SUM(AG222:AG224)</f>
        <v>259812.6</v>
      </c>
      <c r="AH221" s="17">
        <f>SUM(AH222:AH224)</f>
        <v>0</v>
      </c>
      <c r="AI221" s="16">
        <f t="shared" si="160"/>
        <v>92812.6</v>
      </c>
      <c r="AJ221" s="16">
        <f>SUM(AJ222:AJ224)</f>
        <v>33000</v>
      </c>
      <c r="AK221" s="16">
        <f>SUM(AK222:AK224)</f>
        <v>59812.6</v>
      </c>
      <c r="AL221" s="16">
        <f>SUM(AL222:AL224)</f>
        <v>0</v>
      </c>
      <c r="AM221" s="16">
        <f t="shared" si="161"/>
        <v>92812.6</v>
      </c>
      <c r="AN221" s="16">
        <f>SUM(AN222:AN224)</f>
        <v>33000</v>
      </c>
      <c r="AO221" s="17">
        <f>SUM(AO222:AO224)</f>
        <v>59812.6</v>
      </c>
      <c r="AP221" s="17">
        <f>SUM(AP222:AP224)</f>
        <v>0</v>
      </c>
      <c r="AQ221" s="16">
        <f t="shared" si="162"/>
        <v>92812.6</v>
      </c>
      <c r="AR221" s="16">
        <f>SUM(AR222:AR224)</f>
        <v>33000</v>
      </c>
      <c r="AS221" s="17">
        <f>SUM(AS222:AS224)</f>
        <v>59812.6</v>
      </c>
      <c r="AT221" s="17">
        <f>SUM(AT222:AT224)</f>
        <v>0</v>
      </c>
      <c r="AU221" s="16">
        <f t="shared" si="206"/>
        <v>1072500.7999999998</v>
      </c>
      <c r="AV221" s="16">
        <f t="shared" si="207"/>
        <v>227420</v>
      </c>
      <c r="AW221" s="16">
        <f t="shared" si="208"/>
        <v>845080.79999999993</v>
      </c>
      <c r="AX221" s="16">
        <f t="shared" si="209"/>
        <v>0</v>
      </c>
      <c r="AY221" s="16"/>
    </row>
    <row r="222" spans="1:51" ht="21" outlineLevel="1" x14ac:dyDescent="0.25">
      <c r="A222" s="146">
        <v>1</v>
      </c>
      <c r="B222" s="6" t="s">
        <v>96</v>
      </c>
      <c r="C222" s="42" t="s">
        <v>97</v>
      </c>
      <c r="D222" s="30" t="s">
        <v>52</v>
      </c>
      <c r="E222" s="2"/>
      <c r="F222" s="2"/>
      <c r="G222" s="98"/>
      <c r="H222" s="98"/>
      <c r="I222" s="98"/>
      <c r="J222" s="79">
        <v>1</v>
      </c>
      <c r="K222" s="98"/>
      <c r="L222" s="98"/>
      <c r="M222" s="98"/>
      <c r="N222" s="98"/>
      <c r="O222" s="7">
        <f t="shared" si="165"/>
        <v>0</v>
      </c>
      <c r="P222" s="8"/>
      <c r="Q222" s="8"/>
      <c r="R222" s="8"/>
      <c r="S222" s="7">
        <f t="shared" si="166"/>
        <v>20000</v>
      </c>
      <c r="T222" s="8">
        <v>8000</v>
      </c>
      <c r="U222" s="8">
        <v>12000</v>
      </c>
      <c r="V222" s="8"/>
      <c r="W222" s="7">
        <f t="shared" si="157"/>
        <v>45000</v>
      </c>
      <c r="X222" s="8">
        <v>33000</v>
      </c>
      <c r="Y222" s="8">
        <v>12000</v>
      </c>
      <c r="Z222" s="8"/>
      <c r="AA222" s="7">
        <f t="shared" si="158"/>
        <v>45000</v>
      </c>
      <c r="AB222" s="8">
        <v>33000</v>
      </c>
      <c r="AC222" s="8">
        <v>12000</v>
      </c>
      <c r="AD222" s="8"/>
      <c r="AE222" s="7">
        <f t="shared" si="159"/>
        <v>45000</v>
      </c>
      <c r="AF222" s="8">
        <v>33000</v>
      </c>
      <c r="AG222" s="8">
        <v>12000</v>
      </c>
      <c r="AH222" s="8"/>
      <c r="AI222" s="7">
        <f t="shared" si="160"/>
        <v>45000</v>
      </c>
      <c r="AJ222" s="8">
        <v>33000</v>
      </c>
      <c r="AK222" s="8">
        <v>12000</v>
      </c>
      <c r="AL222" s="8"/>
      <c r="AM222" s="7">
        <f t="shared" si="161"/>
        <v>45000</v>
      </c>
      <c r="AN222" s="8">
        <v>33000</v>
      </c>
      <c r="AO222" s="8">
        <v>12000</v>
      </c>
      <c r="AP222" s="8"/>
      <c r="AQ222" s="7">
        <f t="shared" si="162"/>
        <v>45000</v>
      </c>
      <c r="AR222" s="8">
        <v>33000</v>
      </c>
      <c r="AS222" s="8">
        <v>12000</v>
      </c>
      <c r="AT222" s="8"/>
      <c r="AU222" s="7">
        <f t="shared" si="206"/>
        <v>290000</v>
      </c>
      <c r="AV222" s="7">
        <f t="shared" si="207"/>
        <v>206000</v>
      </c>
      <c r="AW222" s="7">
        <f t="shared" si="208"/>
        <v>84000</v>
      </c>
      <c r="AX222" s="7">
        <f t="shared" si="209"/>
        <v>0</v>
      </c>
      <c r="AY222" s="7"/>
    </row>
    <row r="223" spans="1:51" s="58" customFormat="1" ht="31.5" outlineLevel="1" x14ac:dyDescent="0.25">
      <c r="A223" s="146">
        <v>2</v>
      </c>
      <c r="B223" s="59" t="s">
        <v>260</v>
      </c>
      <c r="C223" s="66" t="s">
        <v>97</v>
      </c>
      <c r="D223" s="65" t="s">
        <v>55</v>
      </c>
      <c r="E223" s="65" t="s">
        <v>261</v>
      </c>
      <c r="F223" s="65" t="s">
        <v>262</v>
      </c>
      <c r="G223" s="98">
        <v>1</v>
      </c>
      <c r="H223" s="98"/>
      <c r="I223" s="98"/>
      <c r="J223" s="98"/>
      <c r="K223" s="98"/>
      <c r="L223" s="98"/>
      <c r="M223" s="98"/>
      <c r="N223" s="98"/>
      <c r="O223" s="60">
        <f>R223+Q223+P223</f>
        <v>47812.6</v>
      </c>
      <c r="P223" s="61">
        <v>21420</v>
      </c>
      <c r="Q223" s="61">
        <v>26392.6</v>
      </c>
      <c r="R223" s="61">
        <v>0</v>
      </c>
      <c r="S223" s="60">
        <f>SUM(T223:V223)</f>
        <v>47812.6</v>
      </c>
      <c r="T223" s="61">
        <v>0</v>
      </c>
      <c r="U223" s="61">
        <v>47812.6</v>
      </c>
      <c r="V223" s="61">
        <v>0</v>
      </c>
      <c r="W223" s="60">
        <f t="shared" si="157"/>
        <v>47812.6</v>
      </c>
      <c r="X223" s="61">
        <v>0</v>
      </c>
      <c r="Y223" s="61">
        <v>47812.6</v>
      </c>
      <c r="Z223" s="61">
        <v>0</v>
      </c>
      <c r="AA223" s="60">
        <f t="shared" si="158"/>
        <v>47812.6</v>
      </c>
      <c r="AB223" s="61">
        <v>0</v>
      </c>
      <c r="AC223" s="61">
        <v>47812.6</v>
      </c>
      <c r="AD223" s="61">
        <v>0</v>
      </c>
      <c r="AE223" s="60">
        <f t="shared" si="159"/>
        <v>47812.6</v>
      </c>
      <c r="AF223" s="61">
        <v>0</v>
      </c>
      <c r="AG223" s="61">
        <v>47812.6</v>
      </c>
      <c r="AH223" s="61">
        <v>0</v>
      </c>
      <c r="AI223" s="60">
        <f t="shared" si="160"/>
        <v>47812.6</v>
      </c>
      <c r="AJ223" s="61">
        <v>0</v>
      </c>
      <c r="AK223" s="61">
        <v>47812.6</v>
      </c>
      <c r="AL223" s="61">
        <v>0</v>
      </c>
      <c r="AM223" s="60">
        <f t="shared" si="161"/>
        <v>47812.6</v>
      </c>
      <c r="AN223" s="61">
        <v>0</v>
      </c>
      <c r="AO223" s="61">
        <v>47812.6</v>
      </c>
      <c r="AP223" s="61">
        <v>0</v>
      </c>
      <c r="AQ223" s="60">
        <f t="shared" si="162"/>
        <v>47812.6</v>
      </c>
      <c r="AR223" s="61">
        <v>0</v>
      </c>
      <c r="AS223" s="61">
        <v>47812.6</v>
      </c>
      <c r="AT223" s="61">
        <v>0</v>
      </c>
      <c r="AU223" s="60">
        <f t="shared" si="206"/>
        <v>382500.79999999993</v>
      </c>
      <c r="AV223" s="60">
        <f t="shared" si="207"/>
        <v>21420</v>
      </c>
      <c r="AW223" s="60">
        <f t="shared" si="208"/>
        <v>361080.79999999993</v>
      </c>
      <c r="AX223" s="60">
        <f t="shared" si="209"/>
        <v>0</v>
      </c>
      <c r="AY223" s="60"/>
    </row>
    <row r="224" spans="1:51" s="58" customFormat="1" ht="54" outlineLevel="1" x14ac:dyDescent="0.25">
      <c r="A224" s="146">
        <v>3</v>
      </c>
      <c r="B224" s="73" t="s">
        <v>263</v>
      </c>
      <c r="C224" s="66" t="s">
        <v>264</v>
      </c>
      <c r="D224" s="65" t="s">
        <v>56</v>
      </c>
      <c r="E224" s="75" t="s">
        <v>265</v>
      </c>
      <c r="F224" s="65" t="s">
        <v>266</v>
      </c>
      <c r="G224" s="111">
        <v>0</v>
      </c>
      <c r="H224" s="111">
        <v>0</v>
      </c>
      <c r="I224" s="111">
        <v>0</v>
      </c>
      <c r="J224" s="111">
        <v>0</v>
      </c>
      <c r="K224" s="111">
        <v>1</v>
      </c>
      <c r="L224" s="111">
        <v>1</v>
      </c>
      <c r="M224" s="111">
        <v>1</v>
      </c>
      <c r="N224" s="111">
        <v>1</v>
      </c>
      <c r="O224" s="60">
        <f>R224+Q224+P224</f>
        <v>0</v>
      </c>
      <c r="P224" s="60">
        <v>0</v>
      </c>
      <c r="Q224" s="60">
        <v>0</v>
      </c>
      <c r="R224" s="60">
        <v>0</v>
      </c>
      <c r="S224" s="60">
        <f>SUM(T224:V224)</f>
        <v>0</v>
      </c>
      <c r="T224" s="60">
        <v>0</v>
      </c>
      <c r="U224" s="60">
        <v>0</v>
      </c>
      <c r="V224" s="60">
        <v>0</v>
      </c>
      <c r="W224" s="60">
        <f t="shared" si="157"/>
        <v>0</v>
      </c>
      <c r="X224" s="60">
        <v>0</v>
      </c>
      <c r="Y224" s="60">
        <v>0</v>
      </c>
      <c r="Z224" s="60">
        <v>0</v>
      </c>
      <c r="AA224" s="60">
        <f>SUM(AB224:AD224)</f>
        <v>200000</v>
      </c>
      <c r="AB224" s="61">
        <v>0</v>
      </c>
      <c r="AC224" s="61">
        <v>200000</v>
      </c>
      <c r="AD224" s="61">
        <v>0</v>
      </c>
      <c r="AE224" s="60">
        <f t="shared" si="159"/>
        <v>200000</v>
      </c>
      <c r="AF224" s="61">
        <v>0</v>
      </c>
      <c r="AG224" s="61">
        <v>200000</v>
      </c>
      <c r="AH224" s="61">
        <v>0</v>
      </c>
      <c r="AI224" s="60">
        <f t="shared" si="160"/>
        <v>0</v>
      </c>
      <c r="AJ224" s="61">
        <v>0</v>
      </c>
      <c r="AK224" s="61">
        <v>0</v>
      </c>
      <c r="AL224" s="61">
        <v>0</v>
      </c>
      <c r="AM224" s="60">
        <f t="shared" si="161"/>
        <v>0</v>
      </c>
      <c r="AN224" s="61">
        <v>0</v>
      </c>
      <c r="AO224" s="61">
        <v>0</v>
      </c>
      <c r="AP224" s="61">
        <v>0</v>
      </c>
      <c r="AQ224" s="60">
        <f t="shared" si="162"/>
        <v>0</v>
      </c>
      <c r="AR224" s="61">
        <v>0</v>
      </c>
      <c r="AS224" s="61">
        <v>0</v>
      </c>
      <c r="AT224" s="61">
        <v>0</v>
      </c>
      <c r="AU224" s="60">
        <f t="shared" si="206"/>
        <v>400000</v>
      </c>
      <c r="AV224" s="60">
        <f t="shared" si="207"/>
        <v>0</v>
      </c>
      <c r="AW224" s="60">
        <f t="shared" si="208"/>
        <v>400000</v>
      </c>
      <c r="AX224" s="60">
        <f t="shared" si="209"/>
        <v>0</v>
      </c>
      <c r="AY224" s="60"/>
    </row>
    <row r="225" spans="1:61" ht="21" customHeight="1" x14ac:dyDescent="0.25">
      <c r="A225" s="18">
        <v>7</v>
      </c>
      <c r="B225" s="22" t="s">
        <v>19</v>
      </c>
      <c r="C225" s="33"/>
      <c r="D225" s="31"/>
      <c r="E225" s="20"/>
      <c r="F225" s="20"/>
      <c r="G225" s="20"/>
      <c r="H225" s="20"/>
      <c r="I225" s="18"/>
      <c r="J225" s="18"/>
      <c r="K225" s="18"/>
      <c r="L225" s="18"/>
      <c r="M225" s="18"/>
      <c r="N225" s="18"/>
      <c r="O225" s="21">
        <f t="shared" ref="O225:AX225" si="266">SUM(O226:O261)</f>
        <v>0</v>
      </c>
      <c r="P225" s="21">
        <f t="shared" si="266"/>
        <v>0</v>
      </c>
      <c r="Q225" s="21">
        <f t="shared" si="266"/>
        <v>0</v>
      </c>
      <c r="R225" s="21">
        <f t="shared" si="266"/>
        <v>0</v>
      </c>
      <c r="S225" s="21">
        <f t="shared" si="266"/>
        <v>0</v>
      </c>
      <c r="T225" s="21">
        <f t="shared" si="266"/>
        <v>0</v>
      </c>
      <c r="U225" s="21">
        <f t="shared" si="266"/>
        <v>0</v>
      </c>
      <c r="V225" s="21">
        <f t="shared" si="266"/>
        <v>0</v>
      </c>
      <c r="W225" s="21">
        <f t="shared" si="266"/>
        <v>0</v>
      </c>
      <c r="X225" s="21">
        <f t="shared" si="266"/>
        <v>0</v>
      </c>
      <c r="Y225" s="21">
        <f t="shared" si="266"/>
        <v>0</v>
      </c>
      <c r="Z225" s="21">
        <f t="shared" si="266"/>
        <v>0</v>
      </c>
      <c r="AA225" s="21">
        <f t="shared" si="266"/>
        <v>0</v>
      </c>
      <c r="AB225" s="21">
        <f t="shared" si="266"/>
        <v>0</v>
      </c>
      <c r="AC225" s="21">
        <f t="shared" si="266"/>
        <v>0</v>
      </c>
      <c r="AD225" s="21">
        <f t="shared" si="266"/>
        <v>0</v>
      </c>
      <c r="AE225" s="21">
        <f t="shared" si="266"/>
        <v>0</v>
      </c>
      <c r="AF225" s="21">
        <f t="shared" si="266"/>
        <v>0</v>
      </c>
      <c r="AG225" s="21">
        <f t="shared" si="266"/>
        <v>0</v>
      </c>
      <c r="AH225" s="21">
        <f t="shared" si="266"/>
        <v>0</v>
      </c>
      <c r="AI225" s="21">
        <f t="shared" si="266"/>
        <v>0</v>
      </c>
      <c r="AJ225" s="21">
        <f t="shared" si="266"/>
        <v>0</v>
      </c>
      <c r="AK225" s="21">
        <f t="shared" si="266"/>
        <v>0</v>
      </c>
      <c r="AL225" s="21">
        <f t="shared" si="266"/>
        <v>0</v>
      </c>
      <c r="AM225" s="21">
        <f t="shared" si="266"/>
        <v>0</v>
      </c>
      <c r="AN225" s="21">
        <f t="shared" si="266"/>
        <v>0</v>
      </c>
      <c r="AO225" s="21">
        <f t="shared" si="266"/>
        <v>0</v>
      </c>
      <c r="AP225" s="21">
        <f t="shared" si="266"/>
        <v>0</v>
      </c>
      <c r="AQ225" s="21">
        <f t="shared" si="266"/>
        <v>0</v>
      </c>
      <c r="AR225" s="21">
        <f t="shared" si="266"/>
        <v>0</v>
      </c>
      <c r="AS225" s="21">
        <f t="shared" si="266"/>
        <v>0</v>
      </c>
      <c r="AT225" s="21">
        <f t="shared" si="266"/>
        <v>0</v>
      </c>
      <c r="AU225" s="21">
        <f t="shared" si="266"/>
        <v>22440280</v>
      </c>
      <c r="AV225" s="21">
        <f t="shared" si="266"/>
        <v>8162880</v>
      </c>
      <c r="AW225" s="21">
        <f t="shared" si="266"/>
        <v>14277400</v>
      </c>
      <c r="AX225" s="21">
        <f t="shared" si="266"/>
        <v>0</v>
      </c>
      <c r="AY225" s="21"/>
    </row>
    <row r="226" spans="1:61" s="88" customFormat="1" ht="31.5" outlineLevel="1" x14ac:dyDescent="0.25">
      <c r="A226" s="145">
        <v>1</v>
      </c>
      <c r="B226" s="76" t="s">
        <v>422</v>
      </c>
      <c r="C226" s="98" t="s">
        <v>423</v>
      </c>
      <c r="D226" s="98" t="s">
        <v>56</v>
      </c>
      <c r="E226" s="90"/>
      <c r="F226" s="90"/>
      <c r="G226" s="90"/>
      <c r="H226" s="90"/>
      <c r="I226" s="89"/>
      <c r="J226" s="89"/>
      <c r="K226" s="89"/>
      <c r="L226" s="89"/>
      <c r="M226" s="89"/>
      <c r="N226" s="89"/>
      <c r="O226" s="92">
        <f t="shared" ref="O226:O261" si="267">R226+Q226+P226</f>
        <v>0</v>
      </c>
      <c r="P226" s="93"/>
      <c r="Q226" s="93"/>
      <c r="R226" s="93"/>
      <c r="S226" s="92">
        <f t="shared" ref="S226:S232" si="268">SUM(T226:V226)</f>
        <v>0</v>
      </c>
      <c r="T226" s="93"/>
      <c r="U226" s="93"/>
      <c r="V226" s="93"/>
      <c r="W226" s="92">
        <f t="shared" ref="W226:W232" si="269">SUM(X226:Z226)</f>
        <v>0</v>
      </c>
      <c r="X226" s="93"/>
      <c r="Y226" s="93"/>
      <c r="Z226" s="93"/>
      <c r="AA226" s="92">
        <f t="shared" ref="AA226:AA232" si="270">SUM(AB226:AD226)</f>
        <v>0</v>
      </c>
      <c r="AB226" s="93"/>
      <c r="AC226" s="93"/>
      <c r="AD226" s="93"/>
      <c r="AE226" s="92">
        <f t="shared" ref="AE226:AE232" si="271">SUM(AF226:AH226)</f>
        <v>0</v>
      </c>
      <c r="AF226" s="93"/>
      <c r="AG226" s="93"/>
      <c r="AH226" s="93"/>
      <c r="AI226" s="92">
        <f t="shared" ref="AI226:AI232" si="272">SUM(AJ226:AL226)</f>
        <v>0</v>
      </c>
      <c r="AJ226" s="93"/>
      <c r="AK226" s="93"/>
      <c r="AL226" s="93"/>
      <c r="AM226" s="92">
        <f t="shared" ref="AM226:AM232" si="273">SUM(AN226:AP226)</f>
        <v>0</v>
      </c>
      <c r="AN226" s="93"/>
      <c r="AO226" s="93"/>
      <c r="AP226" s="93"/>
      <c r="AQ226" s="92">
        <f t="shared" ref="AQ226:AQ232" si="274">SUM(AR226:AT226)</f>
        <v>0</v>
      </c>
      <c r="AR226" s="93"/>
      <c r="AS226" s="93"/>
      <c r="AT226" s="93"/>
      <c r="AU226" s="92">
        <f t="shared" ref="AU226:AU261" si="275">SUM(AV226:AX226)</f>
        <v>458800</v>
      </c>
      <c r="AV226" s="122">
        <f>(458.8/2)*(1000)</f>
        <v>229400</v>
      </c>
      <c r="AW226" s="122">
        <f>229.4*(1000)</f>
        <v>229400</v>
      </c>
      <c r="AX226" s="92">
        <f t="shared" ref="AX226:AX231" si="276">R226+V226+Z226+AD226+AH226+AL226+AP226+AT226</f>
        <v>0</v>
      </c>
      <c r="AY226" s="92"/>
      <c r="AZ226" s="74">
        <f>1000</f>
        <v>1000</v>
      </c>
      <c r="BA226" s="74"/>
      <c r="BB226" s="74"/>
      <c r="BC226" s="74"/>
      <c r="BD226" s="74"/>
      <c r="BE226" s="74"/>
      <c r="BF226" s="74"/>
      <c r="BG226" s="74"/>
      <c r="BH226" s="74"/>
      <c r="BI226" s="74"/>
    </row>
    <row r="227" spans="1:61" s="88" customFormat="1" ht="42" outlineLevel="1" x14ac:dyDescent="0.25">
      <c r="A227" s="145">
        <v>2</v>
      </c>
      <c r="B227" s="76" t="s">
        <v>424</v>
      </c>
      <c r="C227" s="98" t="s">
        <v>423</v>
      </c>
      <c r="D227" s="98" t="s">
        <v>56</v>
      </c>
      <c r="E227" s="90"/>
      <c r="F227" s="90"/>
      <c r="G227" s="90"/>
      <c r="H227" s="90"/>
      <c r="I227" s="89"/>
      <c r="J227" s="89"/>
      <c r="K227" s="89"/>
      <c r="L227" s="89"/>
      <c r="M227" s="89"/>
      <c r="N227" s="89"/>
      <c r="O227" s="92">
        <f t="shared" si="267"/>
        <v>0</v>
      </c>
      <c r="P227" s="93"/>
      <c r="Q227" s="93"/>
      <c r="R227" s="93"/>
      <c r="S227" s="92">
        <f t="shared" si="268"/>
        <v>0</v>
      </c>
      <c r="T227" s="93"/>
      <c r="U227" s="93"/>
      <c r="V227" s="93"/>
      <c r="W227" s="92">
        <f t="shared" si="269"/>
        <v>0</v>
      </c>
      <c r="X227" s="93"/>
      <c r="Y227" s="93"/>
      <c r="Z227" s="93"/>
      <c r="AA227" s="92">
        <f t="shared" si="270"/>
        <v>0</v>
      </c>
      <c r="AB227" s="93"/>
      <c r="AC227" s="93"/>
      <c r="AD227" s="93"/>
      <c r="AE227" s="92">
        <f t="shared" si="271"/>
        <v>0</v>
      </c>
      <c r="AF227" s="93"/>
      <c r="AG227" s="93"/>
      <c r="AH227" s="93"/>
      <c r="AI227" s="92">
        <f t="shared" si="272"/>
        <v>0</v>
      </c>
      <c r="AJ227" s="93"/>
      <c r="AK227" s="93"/>
      <c r="AL227" s="93"/>
      <c r="AM227" s="92">
        <f t="shared" si="273"/>
        <v>0</v>
      </c>
      <c r="AN227" s="93"/>
      <c r="AO227" s="93"/>
      <c r="AP227" s="93"/>
      <c r="AQ227" s="92">
        <f t="shared" si="274"/>
        <v>0</v>
      </c>
      <c r="AR227" s="93"/>
      <c r="AS227" s="93"/>
      <c r="AT227" s="93"/>
      <c r="AU227" s="92">
        <f t="shared" si="275"/>
        <v>850000</v>
      </c>
      <c r="AV227" s="122">
        <f>(850/2)*(1000)</f>
        <v>425000</v>
      </c>
      <c r="AW227" s="122">
        <f>425*(1000)</f>
        <v>425000</v>
      </c>
      <c r="AX227" s="92">
        <f t="shared" si="276"/>
        <v>0</v>
      </c>
      <c r="AY227" s="92"/>
      <c r="AZ227" s="74"/>
      <c r="BA227" s="74"/>
      <c r="BB227" s="74"/>
      <c r="BC227" s="74"/>
      <c r="BD227" s="74"/>
      <c r="BE227" s="74"/>
      <c r="BF227" s="74"/>
      <c r="BG227" s="74"/>
      <c r="BH227" s="74"/>
      <c r="BI227" s="74"/>
    </row>
    <row r="228" spans="1:61" s="88" customFormat="1" ht="31.5" outlineLevel="1" x14ac:dyDescent="0.25">
      <c r="A228" s="145">
        <v>3</v>
      </c>
      <c r="B228" s="76" t="s">
        <v>425</v>
      </c>
      <c r="C228" s="98" t="s">
        <v>423</v>
      </c>
      <c r="D228" s="98" t="s">
        <v>56</v>
      </c>
      <c r="E228" s="90"/>
      <c r="F228" s="90"/>
      <c r="G228" s="90"/>
      <c r="H228" s="90"/>
      <c r="I228" s="89"/>
      <c r="J228" s="89"/>
      <c r="K228" s="89"/>
      <c r="L228" s="89"/>
      <c r="M228" s="89"/>
      <c r="N228" s="89"/>
      <c r="O228" s="92">
        <f t="shared" si="267"/>
        <v>0</v>
      </c>
      <c r="P228" s="93"/>
      <c r="Q228" s="93"/>
      <c r="R228" s="93"/>
      <c r="S228" s="92">
        <f t="shared" si="268"/>
        <v>0</v>
      </c>
      <c r="T228" s="93"/>
      <c r="U228" s="93"/>
      <c r="V228" s="93"/>
      <c r="W228" s="92">
        <f t="shared" si="269"/>
        <v>0</v>
      </c>
      <c r="X228" s="93"/>
      <c r="Y228" s="93"/>
      <c r="Z228" s="93"/>
      <c r="AA228" s="92">
        <f t="shared" si="270"/>
        <v>0</v>
      </c>
      <c r="AB228" s="93"/>
      <c r="AC228" s="93"/>
      <c r="AD228" s="93"/>
      <c r="AE228" s="92">
        <f t="shared" si="271"/>
        <v>0</v>
      </c>
      <c r="AF228" s="93"/>
      <c r="AG228" s="93"/>
      <c r="AH228" s="93"/>
      <c r="AI228" s="92">
        <f t="shared" si="272"/>
        <v>0</v>
      </c>
      <c r="AJ228" s="93"/>
      <c r="AK228" s="93"/>
      <c r="AL228" s="93"/>
      <c r="AM228" s="92">
        <f t="shared" si="273"/>
        <v>0</v>
      </c>
      <c r="AN228" s="93"/>
      <c r="AO228" s="93"/>
      <c r="AP228" s="93"/>
      <c r="AQ228" s="92">
        <f t="shared" si="274"/>
        <v>0</v>
      </c>
      <c r="AR228" s="93"/>
      <c r="AS228" s="93"/>
      <c r="AT228" s="93"/>
      <c r="AU228" s="92">
        <f t="shared" si="275"/>
        <v>1000000</v>
      </c>
      <c r="AV228" s="122">
        <f>(1000/2)*(1000)</f>
        <v>500000</v>
      </c>
      <c r="AW228" s="122">
        <f>500*(1000)</f>
        <v>500000</v>
      </c>
      <c r="AX228" s="92">
        <f t="shared" si="276"/>
        <v>0</v>
      </c>
      <c r="AY228" s="92"/>
      <c r="AZ228" s="74"/>
      <c r="BA228" s="74"/>
      <c r="BB228" s="74"/>
      <c r="BC228" s="74"/>
      <c r="BD228" s="74"/>
      <c r="BE228" s="74"/>
      <c r="BF228" s="74"/>
      <c r="BG228" s="74"/>
      <c r="BH228" s="74"/>
      <c r="BI228" s="74"/>
    </row>
    <row r="229" spans="1:61" s="88" customFormat="1" ht="42" outlineLevel="1" x14ac:dyDescent="0.25">
      <c r="A229" s="145">
        <v>4</v>
      </c>
      <c r="B229" s="76" t="s">
        <v>426</v>
      </c>
      <c r="C229" s="98" t="s">
        <v>423</v>
      </c>
      <c r="D229" s="98" t="s">
        <v>56</v>
      </c>
      <c r="E229" s="90"/>
      <c r="F229" s="90"/>
      <c r="G229" s="90"/>
      <c r="H229" s="90"/>
      <c r="I229" s="89"/>
      <c r="J229" s="89"/>
      <c r="K229" s="89"/>
      <c r="L229" s="89"/>
      <c r="M229" s="89"/>
      <c r="N229" s="89"/>
      <c r="O229" s="92">
        <f t="shared" si="267"/>
        <v>0</v>
      </c>
      <c r="P229" s="93"/>
      <c r="Q229" s="93"/>
      <c r="R229" s="93"/>
      <c r="S229" s="92">
        <f t="shared" si="268"/>
        <v>0</v>
      </c>
      <c r="T229" s="93"/>
      <c r="U229" s="93"/>
      <c r="V229" s="93"/>
      <c r="W229" s="92">
        <f t="shared" si="269"/>
        <v>0</v>
      </c>
      <c r="X229" s="93"/>
      <c r="Y229" s="93"/>
      <c r="Z229" s="93"/>
      <c r="AA229" s="92">
        <f t="shared" si="270"/>
        <v>0</v>
      </c>
      <c r="AB229" s="93"/>
      <c r="AC229" s="93"/>
      <c r="AD229" s="93"/>
      <c r="AE229" s="92">
        <f t="shared" si="271"/>
        <v>0</v>
      </c>
      <c r="AF229" s="93"/>
      <c r="AG229" s="93"/>
      <c r="AH229" s="93"/>
      <c r="AI229" s="92">
        <f t="shared" si="272"/>
        <v>0</v>
      </c>
      <c r="AJ229" s="93"/>
      <c r="AK229" s="93"/>
      <c r="AL229" s="93"/>
      <c r="AM229" s="92">
        <f t="shared" si="273"/>
        <v>0</v>
      </c>
      <c r="AN229" s="93"/>
      <c r="AO229" s="93"/>
      <c r="AP229" s="93"/>
      <c r="AQ229" s="92">
        <f t="shared" si="274"/>
        <v>0</v>
      </c>
      <c r="AR229" s="93"/>
      <c r="AS229" s="93"/>
      <c r="AT229" s="93"/>
      <c r="AU229" s="92">
        <f t="shared" si="275"/>
        <v>7500000</v>
      </c>
      <c r="AV229" s="122">
        <f>(7500/2)*(1000)</f>
        <v>3750000</v>
      </c>
      <c r="AW229" s="122">
        <f>3750*(1000)</f>
        <v>3750000</v>
      </c>
      <c r="AX229" s="92">
        <f t="shared" si="276"/>
        <v>0</v>
      </c>
      <c r="AY229" s="92"/>
      <c r="AZ229" s="74"/>
      <c r="BA229" s="74"/>
      <c r="BB229" s="74"/>
      <c r="BC229" s="74"/>
      <c r="BD229" s="74"/>
      <c r="BE229" s="74"/>
      <c r="BF229" s="74"/>
      <c r="BG229" s="74"/>
      <c r="BH229" s="74"/>
      <c r="BI229" s="74"/>
    </row>
    <row r="230" spans="1:61" s="88" customFormat="1" ht="31.5" outlineLevel="1" x14ac:dyDescent="0.25">
      <c r="A230" s="145">
        <v>5</v>
      </c>
      <c r="B230" s="76" t="s">
        <v>427</v>
      </c>
      <c r="C230" s="98" t="s">
        <v>428</v>
      </c>
      <c r="D230" s="98" t="s">
        <v>56</v>
      </c>
      <c r="E230" s="90"/>
      <c r="F230" s="90"/>
      <c r="G230" s="90"/>
      <c r="H230" s="90"/>
      <c r="I230" s="89"/>
      <c r="J230" s="89"/>
      <c r="K230" s="89"/>
      <c r="L230" s="89"/>
      <c r="M230" s="89"/>
      <c r="N230" s="89"/>
      <c r="O230" s="92">
        <f t="shared" si="267"/>
        <v>0</v>
      </c>
      <c r="P230" s="93"/>
      <c r="Q230" s="93"/>
      <c r="R230" s="93"/>
      <c r="S230" s="92">
        <f t="shared" si="268"/>
        <v>0</v>
      </c>
      <c r="T230" s="93"/>
      <c r="U230" s="93"/>
      <c r="V230" s="93"/>
      <c r="W230" s="92">
        <f t="shared" si="269"/>
        <v>0</v>
      </c>
      <c r="X230" s="93"/>
      <c r="Y230" s="93"/>
      <c r="Z230" s="93"/>
      <c r="AA230" s="92">
        <f t="shared" si="270"/>
        <v>0</v>
      </c>
      <c r="AB230" s="93"/>
      <c r="AC230" s="93"/>
      <c r="AD230" s="93"/>
      <c r="AE230" s="92">
        <f t="shared" si="271"/>
        <v>0</v>
      </c>
      <c r="AF230" s="93"/>
      <c r="AG230" s="93"/>
      <c r="AH230" s="93"/>
      <c r="AI230" s="92">
        <f t="shared" si="272"/>
        <v>0</v>
      </c>
      <c r="AJ230" s="93"/>
      <c r="AK230" s="93"/>
      <c r="AL230" s="93"/>
      <c r="AM230" s="92">
        <f t="shared" si="273"/>
        <v>0</v>
      </c>
      <c r="AN230" s="93"/>
      <c r="AO230" s="93"/>
      <c r="AP230" s="93"/>
      <c r="AQ230" s="92">
        <f t="shared" si="274"/>
        <v>0</v>
      </c>
      <c r="AR230" s="93"/>
      <c r="AS230" s="93"/>
      <c r="AT230" s="93"/>
      <c r="AU230" s="92">
        <f t="shared" si="275"/>
        <v>1515600</v>
      </c>
      <c r="AV230" s="122">
        <f>(P230+T230+X230+AB230+AF230+AJ230+AN230+AR230)*(1000)</f>
        <v>0</v>
      </c>
      <c r="AW230" s="122">
        <f>1515.6*(1000)</f>
        <v>1515600</v>
      </c>
      <c r="AX230" s="92">
        <f t="shared" si="276"/>
        <v>0</v>
      </c>
      <c r="AY230" s="92"/>
      <c r="AZ230" s="74"/>
      <c r="BA230" s="74"/>
      <c r="BB230" s="74"/>
      <c r="BC230" s="74"/>
      <c r="BD230" s="74"/>
      <c r="BE230" s="74"/>
      <c r="BF230" s="74"/>
      <c r="BG230" s="74"/>
      <c r="BH230" s="74"/>
      <c r="BI230" s="74"/>
    </row>
    <row r="231" spans="1:61" s="88" customFormat="1" ht="42" outlineLevel="1" x14ac:dyDescent="0.25">
      <c r="A231" s="145">
        <v>6</v>
      </c>
      <c r="B231" s="76" t="s">
        <v>429</v>
      </c>
      <c r="C231" s="98" t="s">
        <v>423</v>
      </c>
      <c r="D231" s="98" t="s">
        <v>52</v>
      </c>
      <c r="E231" s="90"/>
      <c r="F231" s="90"/>
      <c r="G231" s="90"/>
      <c r="H231" s="90"/>
      <c r="I231" s="89"/>
      <c r="J231" s="89"/>
      <c r="K231" s="89"/>
      <c r="L231" s="89"/>
      <c r="M231" s="89"/>
      <c r="N231" s="89"/>
      <c r="O231" s="92">
        <f t="shared" si="267"/>
        <v>0</v>
      </c>
      <c r="P231" s="93"/>
      <c r="Q231" s="93"/>
      <c r="R231" s="93"/>
      <c r="S231" s="92">
        <f t="shared" si="268"/>
        <v>0</v>
      </c>
      <c r="T231" s="93"/>
      <c r="U231" s="93"/>
      <c r="V231" s="93"/>
      <c r="W231" s="92">
        <f t="shared" si="269"/>
        <v>0</v>
      </c>
      <c r="X231" s="93"/>
      <c r="Y231" s="93"/>
      <c r="Z231" s="93"/>
      <c r="AA231" s="92">
        <f t="shared" si="270"/>
        <v>0</v>
      </c>
      <c r="AB231" s="93"/>
      <c r="AC231" s="93"/>
      <c r="AD231" s="93"/>
      <c r="AE231" s="92">
        <f t="shared" si="271"/>
        <v>0</v>
      </c>
      <c r="AF231" s="93"/>
      <c r="AG231" s="93"/>
      <c r="AH231" s="93"/>
      <c r="AI231" s="92">
        <f t="shared" si="272"/>
        <v>0</v>
      </c>
      <c r="AJ231" s="93"/>
      <c r="AK231" s="93"/>
      <c r="AL231" s="93"/>
      <c r="AM231" s="92">
        <f t="shared" si="273"/>
        <v>0</v>
      </c>
      <c r="AN231" s="93"/>
      <c r="AO231" s="93"/>
      <c r="AP231" s="93"/>
      <c r="AQ231" s="92">
        <f t="shared" si="274"/>
        <v>0</v>
      </c>
      <c r="AR231" s="93"/>
      <c r="AS231" s="93"/>
      <c r="AT231" s="93"/>
      <c r="AU231" s="92">
        <f t="shared" si="275"/>
        <v>1486000</v>
      </c>
      <c r="AV231" s="122">
        <f>(1486/2)*(1000)</f>
        <v>743000</v>
      </c>
      <c r="AW231" s="122">
        <f>743*(1000)</f>
        <v>743000</v>
      </c>
      <c r="AX231" s="92">
        <f t="shared" si="276"/>
        <v>0</v>
      </c>
      <c r="AY231" s="92"/>
      <c r="AZ231" s="74"/>
      <c r="BA231" s="74"/>
      <c r="BB231" s="74"/>
      <c r="BC231" s="74"/>
      <c r="BD231" s="74"/>
      <c r="BE231" s="74"/>
      <c r="BF231" s="74"/>
      <c r="BG231" s="74"/>
      <c r="BH231" s="74"/>
      <c r="BI231" s="74"/>
    </row>
    <row r="232" spans="1:61" s="88" customFormat="1" ht="42" outlineLevel="1" x14ac:dyDescent="0.25">
      <c r="A232" s="145">
        <v>7</v>
      </c>
      <c r="B232" s="76" t="s">
        <v>430</v>
      </c>
      <c r="C232" s="98" t="s">
        <v>423</v>
      </c>
      <c r="D232" s="98" t="s">
        <v>52</v>
      </c>
      <c r="E232" s="90"/>
      <c r="F232" s="90"/>
      <c r="G232" s="90"/>
      <c r="H232" s="90"/>
      <c r="I232" s="89"/>
      <c r="J232" s="89"/>
      <c r="K232" s="89"/>
      <c r="L232" s="89"/>
      <c r="M232" s="89"/>
      <c r="N232" s="89"/>
      <c r="O232" s="92">
        <f t="shared" si="267"/>
        <v>0</v>
      </c>
      <c r="P232" s="93"/>
      <c r="Q232" s="93"/>
      <c r="R232" s="93"/>
      <c r="S232" s="92">
        <f t="shared" si="268"/>
        <v>0</v>
      </c>
      <c r="T232" s="93"/>
      <c r="U232" s="93"/>
      <c r="V232" s="93"/>
      <c r="W232" s="92">
        <f t="shared" si="269"/>
        <v>0</v>
      </c>
      <c r="X232" s="93"/>
      <c r="Y232" s="93"/>
      <c r="Z232" s="93"/>
      <c r="AA232" s="92">
        <f t="shared" si="270"/>
        <v>0</v>
      </c>
      <c r="AB232" s="93"/>
      <c r="AC232" s="93"/>
      <c r="AD232" s="93"/>
      <c r="AE232" s="92">
        <f t="shared" si="271"/>
        <v>0</v>
      </c>
      <c r="AF232" s="93"/>
      <c r="AG232" s="93"/>
      <c r="AH232" s="93"/>
      <c r="AI232" s="92">
        <f t="shared" si="272"/>
        <v>0</v>
      </c>
      <c r="AJ232" s="93"/>
      <c r="AK232" s="93"/>
      <c r="AL232" s="93"/>
      <c r="AM232" s="92">
        <f t="shared" si="273"/>
        <v>0</v>
      </c>
      <c r="AN232" s="93"/>
      <c r="AO232" s="93"/>
      <c r="AP232" s="93"/>
      <c r="AQ232" s="92">
        <f t="shared" si="274"/>
        <v>0</v>
      </c>
      <c r="AR232" s="93"/>
      <c r="AS232" s="93"/>
      <c r="AT232" s="93"/>
      <c r="AU232" s="92">
        <f t="shared" si="275"/>
        <v>1144550</v>
      </c>
      <c r="AV232" s="122">
        <f>(1144.5/2)*(1000)</f>
        <v>572250</v>
      </c>
      <c r="AW232" s="122">
        <f>572.3*(1000)</f>
        <v>572300</v>
      </c>
      <c r="AX232" s="92">
        <f>R232+V232+Z232+AD232+AH232+AL232+AP232+AT232</f>
        <v>0</v>
      </c>
      <c r="AY232" s="92"/>
      <c r="AZ232" s="74"/>
      <c r="BA232" s="74"/>
      <c r="BB232" s="74"/>
      <c r="BC232" s="74"/>
      <c r="BD232" s="74"/>
      <c r="BE232" s="74"/>
      <c r="BF232" s="74"/>
      <c r="BG232" s="74"/>
      <c r="BH232" s="74"/>
      <c r="BI232" s="74"/>
    </row>
    <row r="233" spans="1:61" s="88" customFormat="1" outlineLevel="1" x14ac:dyDescent="0.25">
      <c r="A233" s="145">
        <v>8</v>
      </c>
      <c r="B233" s="99" t="s">
        <v>431</v>
      </c>
      <c r="C233" s="98" t="s">
        <v>432</v>
      </c>
      <c r="D233" s="98" t="s">
        <v>230</v>
      </c>
      <c r="E233" s="90"/>
      <c r="F233" s="90"/>
      <c r="G233" s="90"/>
      <c r="H233" s="90"/>
      <c r="I233" s="89"/>
      <c r="J233" s="89"/>
      <c r="K233" s="89"/>
      <c r="L233" s="89"/>
      <c r="M233" s="89"/>
      <c r="N233" s="89"/>
      <c r="O233" s="92">
        <f t="shared" si="267"/>
        <v>0</v>
      </c>
      <c r="P233" s="93"/>
      <c r="Q233" s="93"/>
      <c r="R233" s="93"/>
      <c r="S233" s="92">
        <f t="shared" ref="S233:S261" si="277">SUM(T233:V233)</f>
        <v>0</v>
      </c>
      <c r="T233" s="93"/>
      <c r="U233" s="93"/>
      <c r="V233" s="93"/>
      <c r="W233" s="92">
        <f t="shared" ref="W233:W261" si="278">SUM(X233:Z233)</f>
        <v>0</v>
      </c>
      <c r="X233" s="93"/>
      <c r="Y233" s="93"/>
      <c r="Z233" s="93"/>
      <c r="AA233" s="92">
        <f t="shared" ref="AA233:AA261" si="279">SUM(AB233:AD233)</f>
        <v>0</v>
      </c>
      <c r="AB233" s="93"/>
      <c r="AC233" s="93"/>
      <c r="AD233" s="93"/>
      <c r="AE233" s="92">
        <f t="shared" ref="AE233:AE261" si="280">SUM(AF233:AH233)</f>
        <v>0</v>
      </c>
      <c r="AF233" s="93"/>
      <c r="AG233" s="93"/>
      <c r="AH233" s="93"/>
      <c r="AI233" s="92">
        <f t="shared" ref="AI233:AI261" si="281">SUM(AJ233:AL233)</f>
        <v>0</v>
      </c>
      <c r="AJ233" s="93"/>
      <c r="AK233" s="93"/>
      <c r="AL233" s="93"/>
      <c r="AM233" s="92">
        <f t="shared" ref="AM233:AM261" si="282">SUM(AN233:AP233)</f>
        <v>0</v>
      </c>
      <c r="AN233" s="93"/>
      <c r="AO233" s="93"/>
      <c r="AP233" s="93"/>
      <c r="AQ233" s="92">
        <f t="shared" ref="AQ233:AQ261" si="283">SUM(AR233:AT233)</f>
        <v>0</v>
      </c>
      <c r="AR233" s="93"/>
      <c r="AS233" s="93"/>
      <c r="AT233" s="93"/>
      <c r="AU233" s="92">
        <f t="shared" si="275"/>
        <v>175000</v>
      </c>
      <c r="AV233" s="122">
        <f>0*(1000)</f>
        <v>0</v>
      </c>
      <c r="AW233" s="122">
        <f>175*(1000)</f>
        <v>175000</v>
      </c>
      <c r="AX233" s="92">
        <f t="shared" ref="AX233:AX261" si="284">R233+V233+Z233+AD233+AH233+AL233+AP233+AT233</f>
        <v>0</v>
      </c>
      <c r="AY233" s="92"/>
      <c r="AZ233" s="74"/>
      <c r="BA233" s="74"/>
      <c r="BB233" s="74"/>
      <c r="BC233" s="74"/>
      <c r="BD233" s="74"/>
      <c r="BE233" s="74"/>
      <c r="BF233" s="74"/>
      <c r="BG233" s="74"/>
      <c r="BH233" s="74"/>
      <c r="BI233" s="74"/>
    </row>
    <row r="234" spans="1:61" s="88" customFormat="1" outlineLevel="1" x14ac:dyDescent="0.25">
      <c r="A234" s="145">
        <v>9</v>
      </c>
      <c r="B234" s="99" t="s">
        <v>433</v>
      </c>
      <c r="C234" s="98" t="s">
        <v>432</v>
      </c>
      <c r="D234" s="98" t="s">
        <v>434</v>
      </c>
      <c r="E234" s="90"/>
      <c r="F234" s="90"/>
      <c r="G234" s="90"/>
      <c r="H234" s="90"/>
      <c r="I234" s="89"/>
      <c r="J234" s="89"/>
      <c r="K234" s="89"/>
      <c r="L234" s="89"/>
      <c r="M234" s="89"/>
      <c r="N234" s="89"/>
      <c r="O234" s="92">
        <f t="shared" si="267"/>
        <v>0</v>
      </c>
      <c r="P234" s="93"/>
      <c r="Q234" s="93"/>
      <c r="R234" s="93"/>
      <c r="S234" s="92">
        <f t="shared" si="277"/>
        <v>0</v>
      </c>
      <c r="T234" s="93"/>
      <c r="U234" s="93"/>
      <c r="V234" s="93"/>
      <c r="W234" s="92">
        <f t="shared" si="278"/>
        <v>0</v>
      </c>
      <c r="X234" s="93"/>
      <c r="Y234" s="93"/>
      <c r="Z234" s="93"/>
      <c r="AA234" s="92">
        <f t="shared" si="279"/>
        <v>0</v>
      </c>
      <c r="AB234" s="93"/>
      <c r="AC234" s="93"/>
      <c r="AD234" s="93"/>
      <c r="AE234" s="92">
        <f t="shared" si="280"/>
        <v>0</v>
      </c>
      <c r="AF234" s="93"/>
      <c r="AG234" s="93"/>
      <c r="AH234" s="93"/>
      <c r="AI234" s="92">
        <f t="shared" si="281"/>
        <v>0</v>
      </c>
      <c r="AJ234" s="93"/>
      <c r="AK234" s="93"/>
      <c r="AL234" s="93"/>
      <c r="AM234" s="92">
        <f t="shared" si="282"/>
        <v>0</v>
      </c>
      <c r="AN234" s="93"/>
      <c r="AO234" s="93"/>
      <c r="AP234" s="93"/>
      <c r="AQ234" s="92">
        <f t="shared" si="283"/>
        <v>0</v>
      </c>
      <c r="AR234" s="93"/>
      <c r="AS234" s="93"/>
      <c r="AT234" s="93"/>
      <c r="AU234" s="92">
        <f t="shared" si="275"/>
        <v>180000</v>
      </c>
      <c r="AV234" s="122">
        <f>0*(1000)</f>
        <v>0</v>
      </c>
      <c r="AW234" s="122">
        <f>180*(1000)</f>
        <v>180000</v>
      </c>
      <c r="AX234" s="92">
        <f t="shared" si="284"/>
        <v>0</v>
      </c>
      <c r="AY234" s="92"/>
      <c r="AZ234" s="74"/>
      <c r="BA234" s="74"/>
      <c r="BB234" s="74"/>
      <c r="BC234" s="74"/>
      <c r="BD234" s="74"/>
      <c r="BE234" s="74"/>
      <c r="BF234" s="74"/>
      <c r="BG234" s="74"/>
      <c r="BH234" s="74"/>
      <c r="BI234" s="74"/>
    </row>
    <row r="235" spans="1:61" s="88" customFormat="1" outlineLevel="1" x14ac:dyDescent="0.25">
      <c r="A235" s="145">
        <v>10</v>
      </c>
      <c r="B235" s="99" t="s">
        <v>435</v>
      </c>
      <c r="C235" s="98" t="s">
        <v>432</v>
      </c>
      <c r="D235" s="98" t="s">
        <v>62</v>
      </c>
      <c r="E235" s="90"/>
      <c r="F235" s="90"/>
      <c r="G235" s="90"/>
      <c r="H235" s="90"/>
      <c r="I235" s="89"/>
      <c r="J235" s="89"/>
      <c r="K235" s="89"/>
      <c r="L235" s="89"/>
      <c r="M235" s="89"/>
      <c r="N235" s="89"/>
      <c r="O235" s="92">
        <f t="shared" si="267"/>
        <v>0</v>
      </c>
      <c r="P235" s="93"/>
      <c r="Q235" s="93"/>
      <c r="R235" s="93"/>
      <c r="S235" s="92">
        <f t="shared" si="277"/>
        <v>0</v>
      </c>
      <c r="T235" s="93"/>
      <c r="U235" s="93"/>
      <c r="V235" s="93"/>
      <c r="W235" s="92">
        <f t="shared" si="278"/>
        <v>0</v>
      </c>
      <c r="X235" s="93"/>
      <c r="Y235" s="93"/>
      <c r="Z235" s="93"/>
      <c r="AA235" s="92">
        <f t="shared" si="279"/>
        <v>0</v>
      </c>
      <c r="AB235" s="93"/>
      <c r="AC235" s="93"/>
      <c r="AD235" s="93"/>
      <c r="AE235" s="92">
        <f t="shared" si="280"/>
        <v>0</v>
      </c>
      <c r="AF235" s="93"/>
      <c r="AG235" s="93"/>
      <c r="AH235" s="93"/>
      <c r="AI235" s="92">
        <f t="shared" si="281"/>
        <v>0</v>
      </c>
      <c r="AJ235" s="93"/>
      <c r="AK235" s="93"/>
      <c r="AL235" s="93"/>
      <c r="AM235" s="92">
        <f t="shared" si="282"/>
        <v>0</v>
      </c>
      <c r="AN235" s="93"/>
      <c r="AO235" s="93"/>
      <c r="AP235" s="93"/>
      <c r="AQ235" s="92">
        <f t="shared" si="283"/>
        <v>0</v>
      </c>
      <c r="AR235" s="93"/>
      <c r="AS235" s="93"/>
      <c r="AT235" s="93"/>
      <c r="AU235" s="92">
        <f t="shared" si="275"/>
        <v>328900</v>
      </c>
      <c r="AV235" s="122">
        <f>0*(1000)</f>
        <v>0</v>
      </c>
      <c r="AW235" s="122">
        <f>328.9*(1000)</f>
        <v>328900</v>
      </c>
      <c r="AX235" s="92">
        <f t="shared" si="284"/>
        <v>0</v>
      </c>
      <c r="AY235" s="92"/>
      <c r="AZ235" s="74"/>
      <c r="BA235" s="74"/>
      <c r="BB235" s="74"/>
      <c r="BC235" s="74"/>
      <c r="BD235" s="74"/>
      <c r="BE235" s="74"/>
      <c r="BF235" s="74"/>
      <c r="BG235" s="74"/>
      <c r="BH235" s="74"/>
      <c r="BI235" s="74"/>
    </row>
    <row r="236" spans="1:61" s="88" customFormat="1" outlineLevel="1" x14ac:dyDescent="0.25">
      <c r="A236" s="145">
        <v>11</v>
      </c>
      <c r="B236" s="99" t="s">
        <v>436</v>
      </c>
      <c r="C236" s="98" t="s">
        <v>437</v>
      </c>
      <c r="D236" s="98" t="s">
        <v>62</v>
      </c>
      <c r="E236" s="90"/>
      <c r="F236" s="90"/>
      <c r="G236" s="90"/>
      <c r="H236" s="90"/>
      <c r="I236" s="89"/>
      <c r="J236" s="89"/>
      <c r="K236" s="89"/>
      <c r="L236" s="89"/>
      <c r="M236" s="89"/>
      <c r="N236" s="89"/>
      <c r="O236" s="92">
        <f t="shared" si="267"/>
        <v>0</v>
      </c>
      <c r="P236" s="93"/>
      <c r="Q236" s="93"/>
      <c r="R236" s="93"/>
      <c r="S236" s="92">
        <f t="shared" si="277"/>
        <v>0</v>
      </c>
      <c r="T236" s="93"/>
      <c r="U236" s="93"/>
      <c r="V236" s="93"/>
      <c r="W236" s="92">
        <f t="shared" si="278"/>
        <v>0</v>
      </c>
      <c r="X236" s="93"/>
      <c r="Y236" s="93"/>
      <c r="Z236" s="93"/>
      <c r="AA236" s="92">
        <f t="shared" si="279"/>
        <v>0</v>
      </c>
      <c r="AB236" s="93"/>
      <c r="AC236" s="93"/>
      <c r="AD236" s="93"/>
      <c r="AE236" s="92">
        <f t="shared" si="280"/>
        <v>0</v>
      </c>
      <c r="AF236" s="93"/>
      <c r="AG236" s="93"/>
      <c r="AH236" s="93"/>
      <c r="AI236" s="92">
        <f t="shared" si="281"/>
        <v>0</v>
      </c>
      <c r="AJ236" s="93"/>
      <c r="AK236" s="93"/>
      <c r="AL236" s="93"/>
      <c r="AM236" s="92">
        <f t="shared" si="282"/>
        <v>0</v>
      </c>
      <c r="AN236" s="93"/>
      <c r="AO236" s="93"/>
      <c r="AP236" s="93"/>
      <c r="AQ236" s="92">
        <f t="shared" si="283"/>
        <v>0</v>
      </c>
      <c r="AR236" s="93"/>
      <c r="AS236" s="93"/>
      <c r="AT236" s="93"/>
      <c r="AU236" s="92">
        <f t="shared" si="275"/>
        <v>579000</v>
      </c>
      <c r="AV236" s="122">
        <f>200*(1000)</f>
        <v>200000</v>
      </c>
      <c r="AW236" s="122">
        <f>379*(1000)</f>
        <v>379000</v>
      </c>
      <c r="AX236" s="92">
        <f t="shared" si="284"/>
        <v>0</v>
      </c>
      <c r="AY236" s="92"/>
      <c r="AZ236" s="74"/>
      <c r="BA236" s="74"/>
      <c r="BB236" s="74"/>
      <c r="BC236" s="74"/>
      <c r="BD236" s="74"/>
      <c r="BE236" s="74"/>
      <c r="BF236" s="74"/>
      <c r="BG236" s="74"/>
      <c r="BH236" s="74"/>
      <c r="BI236" s="74"/>
    </row>
    <row r="237" spans="1:61" s="88" customFormat="1" outlineLevel="1" x14ac:dyDescent="0.25">
      <c r="A237" s="145">
        <v>12</v>
      </c>
      <c r="B237" s="99" t="s">
        <v>438</v>
      </c>
      <c r="C237" s="98" t="s">
        <v>432</v>
      </c>
      <c r="D237" s="98" t="s">
        <v>223</v>
      </c>
      <c r="E237" s="90"/>
      <c r="F237" s="90"/>
      <c r="G237" s="90"/>
      <c r="H237" s="90"/>
      <c r="I237" s="89"/>
      <c r="J237" s="89"/>
      <c r="K237" s="89"/>
      <c r="L237" s="89"/>
      <c r="M237" s="89"/>
      <c r="N237" s="89"/>
      <c r="O237" s="92">
        <f t="shared" si="267"/>
        <v>0</v>
      </c>
      <c r="P237" s="93"/>
      <c r="Q237" s="93"/>
      <c r="R237" s="93"/>
      <c r="S237" s="92">
        <f t="shared" si="277"/>
        <v>0</v>
      </c>
      <c r="T237" s="93"/>
      <c r="U237" s="93"/>
      <c r="V237" s="93"/>
      <c r="W237" s="92">
        <f t="shared" si="278"/>
        <v>0</v>
      </c>
      <c r="X237" s="93"/>
      <c r="Y237" s="93"/>
      <c r="Z237" s="93"/>
      <c r="AA237" s="92">
        <f t="shared" si="279"/>
        <v>0</v>
      </c>
      <c r="AB237" s="93"/>
      <c r="AC237" s="93"/>
      <c r="AD237" s="93"/>
      <c r="AE237" s="92">
        <f t="shared" si="280"/>
        <v>0</v>
      </c>
      <c r="AF237" s="93"/>
      <c r="AG237" s="93"/>
      <c r="AH237" s="93"/>
      <c r="AI237" s="92">
        <f t="shared" si="281"/>
        <v>0</v>
      </c>
      <c r="AJ237" s="93"/>
      <c r="AK237" s="93"/>
      <c r="AL237" s="93"/>
      <c r="AM237" s="92">
        <f t="shared" si="282"/>
        <v>0</v>
      </c>
      <c r="AN237" s="93"/>
      <c r="AO237" s="93"/>
      <c r="AP237" s="93"/>
      <c r="AQ237" s="92">
        <f t="shared" si="283"/>
        <v>0</v>
      </c>
      <c r="AR237" s="93"/>
      <c r="AS237" s="93"/>
      <c r="AT237" s="93"/>
      <c r="AU237" s="92">
        <f t="shared" si="275"/>
        <v>142000</v>
      </c>
      <c r="AV237" s="122">
        <f>0*(1000)</f>
        <v>0</v>
      </c>
      <c r="AW237" s="122">
        <f>142*(1000)</f>
        <v>142000</v>
      </c>
      <c r="AX237" s="92">
        <f t="shared" si="284"/>
        <v>0</v>
      </c>
      <c r="AY237" s="92"/>
      <c r="AZ237" s="74"/>
      <c r="BA237" s="74"/>
      <c r="BB237" s="74"/>
      <c r="BC237" s="74"/>
      <c r="BD237" s="74"/>
      <c r="BE237" s="74"/>
      <c r="BF237" s="74"/>
      <c r="BG237" s="74"/>
      <c r="BH237" s="74"/>
      <c r="BI237" s="74"/>
    </row>
    <row r="238" spans="1:61" s="88" customFormat="1" outlineLevel="1" x14ac:dyDescent="0.25">
      <c r="A238" s="145">
        <v>13</v>
      </c>
      <c r="B238" s="99" t="s">
        <v>438</v>
      </c>
      <c r="C238" s="98" t="s">
        <v>437</v>
      </c>
      <c r="D238" s="98" t="s">
        <v>223</v>
      </c>
      <c r="E238" s="90"/>
      <c r="F238" s="90"/>
      <c r="G238" s="90"/>
      <c r="H238" s="90"/>
      <c r="I238" s="89"/>
      <c r="J238" s="89"/>
      <c r="K238" s="89"/>
      <c r="L238" s="89"/>
      <c r="M238" s="89"/>
      <c r="N238" s="89"/>
      <c r="O238" s="92">
        <f t="shared" si="267"/>
        <v>0</v>
      </c>
      <c r="P238" s="93"/>
      <c r="Q238" s="93"/>
      <c r="R238" s="93"/>
      <c r="S238" s="92">
        <f t="shared" si="277"/>
        <v>0</v>
      </c>
      <c r="T238" s="93"/>
      <c r="U238" s="93"/>
      <c r="V238" s="93"/>
      <c r="W238" s="92">
        <f t="shared" si="278"/>
        <v>0</v>
      </c>
      <c r="X238" s="93"/>
      <c r="Y238" s="93"/>
      <c r="Z238" s="93"/>
      <c r="AA238" s="92">
        <f t="shared" si="279"/>
        <v>0</v>
      </c>
      <c r="AB238" s="93"/>
      <c r="AC238" s="93"/>
      <c r="AD238" s="93"/>
      <c r="AE238" s="92">
        <f t="shared" si="280"/>
        <v>0</v>
      </c>
      <c r="AF238" s="93"/>
      <c r="AG238" s="93"/>
      <c r="AH238" s="93"/>
      <c r="AI238" s="92">
        <f t="shared" si="281"/>
        <v>0</v>
      </c>
      <c r="AJ238" s="93"/>
      <c r="AK238" s="93"/>
      <c r="AL238" s="93"/>
      <c r="AM238" s="92">
        <f t="shared" si="282"/>
        <v>0</v>
      </c>
      <c r="AN238" s="93"/>
      <c r="AO238" s="93"/>
      <c r="AP238" s="93"/>
      <c r="AQ238" s="92">
        <f t="shared" si="283"/>
        <v>0</v>
      </c>
      <c r="AR238" s="93"/>
      <c r="AS238" s="93"/>
      <c r="AT238" s="93"/>
      <c r="AU238" s="92">
        <f t="shared" si="275"/>
        <v>142000</v>
      </c>
      <c r="AV238" s="122">
        <f>50*(1000)</f>
        <v>50000</v>
      </c>
      <c r="AW238" s="122">
        <f>(142-50)*(1000)</f>
        <v>92000</v>
      </c>
      <c r="AX238" s="92">
        <f t="shared" si="284"/>
        <v>0</v>
      </c>
      <c r="AY238" s="92"/>
      <c r="AZ238" s="74"/>
      <c r="BA238" s="74"/>
      <c r="BB238" s="74"/>
      <c r="BC238" s="74"/>
      <c r="BD238" s="74"/>
      <c r="BE238" s="74"/>
      <c r="BF238" s="74"/>
      <c r="BG238" s="74"/>
      <c r="BH238" s="74"/>
      <c r="BI238" s="74"/>
    </row>
    <row r="239" spans="1:61" s="88" customFormat="1" outlineLevel="1" x14ac:dyDescent="0.25">
      <c r="A239" s="145">
        <v>14</v>
      </c>
      <c r="B239" s="99" t="s">
        <v>439</v>
      </c>
      <c r="C239" s="98" t="s">
        <v>437</v>
      </c>
      <c r="D239" s="98" t="s">
        <v>223</v>
      </c>
      <c r="E239" s="90"/>
      <c r="F239" s="90"/>
      <c r="G239" s="90"/>
      <c r="H239" s="90"/>
      <c r="I239" s="89"/>
      <c r="J239" s="89"/>
      <c r="K239" s="89"/>
      <c r="L239" s="89"/>
      <c r="M239" s="89"/>
      <c r="N239" s="89"/>
      <c r="O239" s="92">
        <f t="shared" si="267"/>
        <v>0</v>
      </c>
      <c r="P239" s="93"/>
      <c r="Q239" s="93"/>
      <c r="R239" s="93"/>
      <c r="S239" s="92">
        <f t="shared" si="277"/>
        <v>0</v>
      </c>
      <c r="T239" s="93"/>
      <c r="U239" s="93"/>
      <c r="V239" s="93"/>
      <c r="W239" s="92">
        <f t="shared" si="278"/>
        <v>0</v>
      </c>
      <c r="X239" s="93"/>
      <c r="Y239" s="93"/>
      <c r="Z239" s="93"/>
      <c r="AA239" s="92">
        <f t="shared" si="279"/>
        <v>0</v>
      </c>
      <c r="AB239" s="93"/>
      <c r="AC239" s="93"/>
      <c r="AD239" s="93"/>
      <c r="AE239" s="92">
        <f t="shared" si="280"/>
        <v>0</v>
      </c>
      <c r="AF239" s="93"/>
      <c r="AG239" s="93"/>
      <c r="AH239" s="93"/>
      <c r="AI239" s="92">
        <f t="shared" si="281"/>
        <v>0</v>
      </c>
      <c r="AJ239" s="93"/>
      <c r="AK239" s="93"/>
      <c r="AL239" s="93"/>
      <c r="AM239" s="92">
        <f t="shared" si="282"/>
        <v>0</v>
      </c>
      <c r="AN239" s="93"/>
      <c r="AO239" s="93"/>
      <c r="AP239" s="93"/>
      <c r="AQ239" s="92">
        <f t="shared" si="283"/>
        <v>0</v>
      </c>
      <c r="AR239" s="93"/>
      <c r="AS239" s="93"/>
      <c r="AT239" s="93"/>
      <c r="AU239" s="92">
        <f t="shared" si="275"/>
        <v>472600.00000000012</v>
      </c>
      <c r="AV239" s="122">
        <f>(473*0.4)*(1000)</f>
        <v>189200.00000000003</v>
      </c>
      <c r="AW239" s="122">
        <f>(472.6-189.2)*(1000)</f>
        <v>283400.00000000006</v>
      </c>
      <c r="AX239" s="92">
        <f t="shared" si="284"/>
        <v>0</v>
      </c>
      <c r="AY239" s="92"/>
      <c r="AZ239" s="74"/>
      <c r="BA239" s="74"/>
      <c r="BB239" s="74"/>
      <c r="BC239" s="74"/>
      <c r="BD239" s="74"/>
      <c r="BE239" s="74"/>
      <c r="BF239" s="74"/>
      <c r="BG239" s="74"/>
      <c r="BH239" s="74"/>
      <c r="BI239" s="74"/>
    </row>
    <row r="240" spans="1:61" s="88" customFormat="1" outlineLevel="1" x14ac:dyDescent="0.25">
      <c r="A240" s="145">
        <v>15</v>
      </c>
      <c r="B240" s="99" t="s">
        <v>440</v>
      </c>
      <c r="C240" s="98" t="s">
        <v>437</v>
      </c>
      <c r="D240" s="98" t="s">
        <v>225</v>
      </c>
      <c r="E240" s="90"/>
      <c r="F240" s="90"/>
      <c r="G240" s="90"/>
      <c r="H240" s="90"/>
      <c r="I240" s="89"/>
      <c r="J240" s="89"/>
      <c r="K240" s="89"/>
      <c r="L240" s="89"/>
      <c r="M240" s="89"/>
      <c r="N240" s="89"/>
      <c r="O240" s="92">
        <f t="shared" si="267"/>
        <v>0</v>
      </c>
      <c r="P240" s="93"/>
      <c r="Q240" s="93"/>
      <c r="R240" s="93"/>
      <c r="S240" s="92">
        <f t="shared" si="277"/>
        <v>0</v>
      </c>
      <c r="T240" s="93"/>
      <c r="U240" s="93"/>
      <c r="V240" s="93"/>
      <c r="W240" s="92">
        <f t="shared" si="278"/>
        <v>0</v>
      </c>
      <c r="X240" s="93"/>
      <c r="Y240" s="93"/>
      <c r="Z240" s="93"/>
      <c r="AA240" s="92">
        <f t="shared" si="279"/>
        <v>0</v>
      </c>
      <c r="AB240" s="93"/>
      <c r="AC240" s="93"/>
      <c r="AD240" s="93"/>
      <c r="AE240" s="92">
        <f t="shared" si="280"/>
        <v>0</v>
      </c>
      <c r="AF240" s="93"/>
      <c r="AG240" s="93"/>
      <c r="AH240" s="93"/>
      <c r="AI240" s="92">
        <f t="shared" si="281"/>
        <v>0</v>
      </c>
      <c r="AJ240" s="93"/>
      <c r="AK240" s="93"/>
      <c r="AL240" s="93"/>
      <c r="AM240" s="92">
        <f t="shared" si="282"/>
        <v>0</v>
      </c>
      <c r="AN240" s="93"/>
      <c r="AO240" s="93"/>
      <c r="AP240" s="93"/>
      <c r="AQ240" s="92">
        <f t="shared" si="283"/>
        <v>0</v>
      </c>
      <c r="AR240" s="93"/>
      <c r="AS240" s="93"/>
      <c r="AT240" s="93"/>
      <c r="AU240" s="92">
        <f t="shared" si="275"/>
        <v>59000</v>
      </c>
      <c r="AV240" s="122">
        <f>0*(1000)</f>
        <v>0</v>
      </c>
      <c r="AW240" s="122">
        <f>59*(1000)</f>
        <v>59000</v>
      </c>
      <c r="AX240" s="92">
        <f t="shared" si="284"/>
        <v>0</v>
      </c>
      <c r="AY240" s="92"/>
      <c r="AZ240" s="74"/>
      <c r="BA240" s="74"/>
      <c r="BB240" s="74"/>
      <c r="BC240" s="74"/>
      <c r="BD240" s="74"/>
      <c r="BE240" s="74"/>
      <c r="BF240" s="74"/>
      <c r="BG240" s="74"/>
      <c r="BH240" s="74"/>
      <c r="BI240" s="74"/>
    </row>
    <row r="241" spans="1:61" s="88" customFormat="1" outlineLevel="1" x14ac:dyDescent="0.25">
      <c r="A241" s="145">
        <v>16</v>
      </c>
      <c r="B241" s="99" t="s">
        <v>441</v>
      </c>
      <c r="C241" s="98" t="s">
        <v>432</v>
      </c>
      <c r="D241" s="98" t="s">
        <v>225</v>
      </c>
      <c r="E241" s="90"/>
      <c r="F241" s="90"/>
      <c r="G241" s="90"/>
      <c r="H241" s="90"/>
      <c r="I241" s="89"/>
      <c r="J241" s="89"/>
      <c r="K241" s="89"/>
      <c r="L241" s="89"/>
      <c r="M241" s="89"/>
      <c r="N241" s="89"/>
      <c r="O241" s="92">
        <f t="shared" si="267"/>
        <v>0</v>
      </c>
      <c r="P241" s="93"/>
      <c r="Q241" s="93"/>
      <c r="R241" s="93"/>
      <c r="S241" s="92">
        <f t="shared" si="277"/>
        <v>0</v>
      </c>
      <c r="T241" s="93"/>
      <c r="U241" s="93"/>
      <c r="V241" s="93"/>
      <c r="W241" s="92">
        <f t="shared" si="278"/>
        <v>0</v>
      </c>
      <c r="X241" s="93"/>
      <c r="Y241" s="93"/>
      <c r="Z241" s="93"/>
      <c r="AA241" s="92">
        <f t="shared" si="279"/>
        <v>0</v>
      </c>
      <c r="AB241" s="93"/>
      <c r="AC241" s="93"/>
      <c r="AD241" s="93"/>
      <c r="AE241" s="92">
        <f t="shared" si="280"/>
        <v>0</v>
      </c>
      <c r="AF241" s="93"/>
      <c r="AG241" s="93"/>
      <c r="AH241" s="93"/>
      <c r="AI241" s="92">
        <f t="shared" si="281"/>
        <v>0</v>
      </c>
      <c r="AJ241" s="93"/>
      <c r="AK241" s="93"/>
      <c r="AL241" s="93"/>
      <c r="AM241" s="92">
        <f t="shared" si="282"/>
        <v>0</v>
      </c>
      <c r="AN241" s="93"/>
      <c r="AO241" s="93"/>
      <c r="AP241" s="93"/>
      <c r="AQ241" s="92">
        <f t="shared" si="283"/>
        <v>0</v>
      </c>
      <c r="AR241" s="93"/>
      <c r="AS241" s="93"/>
      <c r="AT241" s="93"/>
      <c r="AU241" s="92">
        <f t="shared" si="275"/>
        <v>78000</v>
      </c>
      <c r="AV241" s="122">
        <f>0*(1000)</f>
        <v>0</v>
      </c>
      <c r="AW241" s="122">
        <f>78*(1000)</f>
        <v>78000</v>
      </c>
      <c r="AX241" s="92">
        <f t="shared" si="284"/>
        <v>0</v>
      </c>
      <c r="AY241" s="92"/>
      <c r="AZ241" s="74"/>
      <c r="BA241" s="74"/>
      <c r="BB241" s="74"/>
      <c r="BC241" s="74"/>
      <c r="BD241" s="74"/>
      <c r="BE241" s="74"/>
      <c r="BF241" s="74"/>
      <c r="BG241" s="74"/>
      <c r="BH241" s="74"/>
      <c r="BI241" s="74"/>
    </row>
    <row r="242" spans="1:61" s="88" customFormat="1" outlineLevel="1" x14ac:dyDescent="0.25">
      <c r="A242" s="145">
        <v>17</v>
      </c>
      <c r="B242" s="99" t="s">
        <v>442</v>
      </c>
      <c r="C242" s="98" t="s">
        <v>437</v>
      </c>
      <c r="D242" s="98" t="s">
        <v>225</v>
      </c>
      <c r="E242" s="90"/>
      <c r="F242" s="90"/>
      <c r="G242" s="90"/>
      <c r="H242" s="90"/>
      <c r="I242" s="89"/>
      <c r="J242" s="89"/>
      <c r="K242" s="89"/>
      <c r="L242" s="89"/>
      <c r="M242" s="89"/>
      <c r="N242" s="89"/>
      <c r="O242" s="92">
        <f t="shared" si="267"/>
        <v>0</v>
      </c>
      <c r="P242" s="93"/>
      <c r="Q242" s="93"/>
      <c r="R242" s="93"/>
      <c r="S242" s="92">
        <f t="shared" si="277"/>
        <v>0</v>
      </c>
      <c r="T242" s="93"/>
      <c r="U242" s="93"/>
      <c r="V242" s="93"/>
      <c r="W242" s="92">
        <f t="shared" si="278"/>
        <v>0</v>
      </c>
      <c r="X242" s="93"/>
      <c r="Y242" s="93"/>
      <c r="Z242" s="93"/>
      <c r="AA242" s="92">
        <f t="shared" si="279"/>
        <v>0</v>
      </c>
      <c r="AB242" s="93"/>
      <c r="AC242" s="93"/>
      <c r="AD242" s="93"/>
      <c r="AE242" s="92">
        <f t="shared" si="280"/>
        <v>0</v>
      </c>
      <c r="AF242" s="93"/>
      <c r="AG242" s="93"/>
      <c r="AH242" s="93"/>
      <c r="AI242" s="92">
        <f t="shared" si="281"/>
        <v>0</v>
      </c>
      <c r="AJ242" s="93"/>
      <c r="AK242" s="93"/>
      <c r="AL242" s="93"/>
      <c r="AM242" s="92">
        <f t="shared" si="282"/>
        <v>0</v>
      </c>
      <c r="AN242" s="93"/>
      <c r="AO242" s="93"/>
      <c r="AP242" s="93"/>
      <c r="AQ242" s="92">
        <f t="shared" si="283"/>
        <v>0</v>
      </c>
      <c r="AR242" s="93"/>
      <c r="AS242" s="93"/>
      <c r="AT242" s="93"/>
      <c r="AU242" s="92">
        <f t="shared" si="275"/>
        <v>230000</v>
      </c>
      <c r="AV242" s="122">
        <f>(230*0.4)*(1000)</f>
        <v>92000</v>
      </c>
      <c r="AW242" s="122">
        <f>(230-92)*(1000)</f>
        <v>138000</v>
      </c>
      <c r="AX242" s="92">
        <f t="shared" si="284"/>
        <v>0</v>
      </c>
      <c r="AY242" s="92"/>
      <c r="AZ242" s="74"/>
      <c r="BA242" s="74"/>
      <c r="BB242" s="74"/>
      <c r="BC242" s="74"/>
      <c r="BD242" s="74"/>
      <c r="BE242" s="74"/>
      <c r="BF242" s="74"/>
      <c r="BG242" s="74"/>
      <c r="BH242" s="74"/>
      <c r="BI242" s="74"/>
    </row>
    <row r="243" spans="1:61" s="88" customFormat="1" outlineLevel="1" x14ac:dyDescent="0.25">
      <c r="A243" s="145">
        <v>18</v>
      </c>
      <c r="B243" s="99" t="s">
        <v>443</v>
      </c>
      <c r="C243" s="98" t="s">
        <v>432</v>
      </c>
      <c r="D243" s="98" t="s">
        <v>444</v>
      </c>
      <c r="E243" s="90"/>
      <c r="F243" s="90"/>
      <c r="G243" s="90"/>
      <c r="H243" s="90"/>
      <c r="I243" s="89"/>
      <c r="J243" s="89"/>
      <c r="K243" s="89"/>
      <c r="L243" s="89"/>
      <c r="M243" s="89"/>
      <c r="N243" s="89"/>
      <c r="O243" s="92">
        <f t="shared" si="267"/>
        <v>0</v>
      </c>
      <c r="P243" s="93"/>
      <c r="Q243" s="93"/>
      <c r="R243" s="93"/>
      <c r="S243" s="92">
        <f t="shared" si="277"/>
        <v>0</v>
      </c>
      <c r="T243" s="93"/>
      <c r="U243" s="93"/>
      <c r="V243" s="93"/>
      <c r="W243" s="92">
        <f t="shared" si="278"/>
        <v>0</v>
      </c>
      <c r="X243" s="93"/>
      <c r="Y243" s="93"/>
      <c r="Z243" s="93"/>
      <c r="AA243" s="92">
        <f t="shared" si="279"/>
        <v>0</v>
      </c>
      <c r="AB243" s="93"/>
      <c r="AC243" s="93"/>
      <c r="AD243" s="93"/>
      <c r="AE243" s="92">
        <f t="shared" si="280"/>
        <v>0</v>
      </c>
      <c r="AF243" s="93"/>
      <c r="AG243" s="93"/>
      <c r="AH243" s="93"/>
      <c r="AI243" s="92">
        <f t="shared" si="281"/>
        <v>0</v>
      </c>
      <c r="AJ243" s="93"/>
      <c r="AK243" s="93"/>
      <c r="AL243" s="93"/>
      <c r="AM243" s="92">
        <f t="shared" si="282"/>
        <v>0</v>
      </c>
      <c r="AN243" s="93"/>
      <c r="AO243" s="93"/>
      <c r="AP243" s="93"/>
      <c r="AQ243" s="92">
        <f t="shared" si="283"/>
        <v>0</v>
      </c>
      <c r="AR243" s="93"/>
      <c r="AS243" s="93"/>
      <c r="AT243" s="93"/>
      <c r="AU243" s="92">
        <f t="shared" si="275"/>
        <v>335200</v>
      </c>
      <c r="AV243" s="122">
        <f>0*(1000)</f>
        <v>0</v>
      </c>
      <c r="AW243" s="122">
        <f>335.2*(1000)</f>
        <v>335200</v>
      </c>
      <c r="AX243" s="92">
        <f t="shared" si="284"/>
        <v>0</v>
      </c>
      <c r="AY243" s="92"/>
      <c r="AZ243" s="74"/>
      <c r="BA243" s="74"/>
      <c r="BB243" s="74"/>
      <c r="BC243" s="74"/>
      <c r="BD243" s="74"/>
      <c r="BE243" s="74"/>
      <c r="BF243" s="74"/>
      <c r="BG243" s="74"/>
      <c r="BH243" s="74"/>
      <c r="BI243" s="74"/>
    </row>
    <row r="244" spans="1:61" s="88" customFormat="1" outlineLevel="1" x14ac:dyDescent="0.25">
      <c r="A244" s="145">
        <v>19</v>
      </c>
      <c r="B244" s="99" t="s">
        <v>445</v>
      </c>
      <c r="C244" s="98" t="s">
        <v>437</v>
      </c>
      <c r="D244" s="98" t="s">
        <v>444</v>
      </c>
      <c r="E244" s="90"/>
      <c r="F244" s="90"/>
      <c r="G244" s="90"/>
      <c r="H244" s="90"/>
      <c r="I244" s="89"/>
      <c r="J244" s="89"/>
      <c r="K244" s="89"/>
      <c r="L244" s="89"/>
      <c r="M244" s="89"/>
      <c r="N244" s="89"/>
      <c r="O244" s="92">
        <f t="shared" si="267"/>
        <v>0</v>
      </c>
      <c r="P244" s="93"/>
      <c r="Q244" s="93"/>
      <c r="R244" s="93"/>
      <c r="S244" s="92">
        <f t="shared" si="277"/>
        <v>0</v>
      </c>
      <c r="T244" s="93"/>
      <c r="U244" s="93"/>
      <c r="V244" s="93"/>
      <c r="W244" s="92">
        <f t="shared" si="278"/>
        <v>0</v>
      </c>
      <c r="X244" s="93"/>
      <c r="Y244" s="93"/>
      <c r="Z244" s="93"/>
      <c r="AA244" s="92">
        <f t="shared" si="279"/>
        <v>0</v>
      </c>
      <c r="AB244" s="93"/>
      <c r="AC244" s="93"/>
      <c r="AD244" s="93"/>
      <c r="AE244" s="92">
        <f t="shared" si="280"/>
        <v>0</v>
      </c>
      <c r="AF244" s="93"/>
      <c r="AG244" s="93"/>
      <c r="AH244" s="93"/>
      <c r="AI244" s="92">
        <f t="shared" si="281"/>
        <v>0</v>
      </c>
      <c r="AJ244" s="93"/>
      <c r="AK244" s="93"/>
      <c r="AL244" s="93"/>
      <c r="AM244" s="92">
        <f t="shared" si="282"/>
        <v>0</v>
      </c>
      <c r="AN244" s="93"/>
      <c r="AO244" s="93"/>
      <c r="AP244" s="93"/>
      <c r="AQ244" s="92">
        <f t="shared" si="283"/>
        <v>0</v>
      </c>
      <c r="AR244" s="93"/>
      <c r="AS244" s="93"/>
      <c r="AT244" s="93"/>
      <c r="AU244" s="92">
        <f t="shared" si="275"/>
        <v>270000</v>
      </c>
      <c r="AV244" s="122">
        <f>(270*0.4)*(1000)</f>
        <v>108000</v>
      </c>
      <c r="AW244" s="122">
        <f>(270-108)*(1000)</f>
        <v>162000</v>
      </c>
      <c r="AX244" s="92">
        <f t="shared" si="284"/>
        <v>0</v>
      </c>
      <c r="AY244" s="92"/>
      <c r="AZ244" s="74"/>
      <c r="BA244" s="74"/>
      <c r="BB244" s="74"/>
      <c r="BC244" s="74"/>
      <c r="BD244" s="74"/>
      <c r="BE244" s="74"/>
      <c r="BF244" s="74"/>
      <c r="BG244" s="74"/>
      <c r="BH244" s="74"/>
      <c r="BI244" s="74"/>
    </row>
    <row r="245" spans="1:61" s="88" customFormat="1" outlineLevel="1" x14ac:dyDescent="0.25">
      <c r="A245" s="145">
        <v>20</v>
      </c>
      <c r="B245" s="99" t="s">
        <v>445</v>
      </c>
      <c r="C245" s="98" t="s">
        <v>437</v>
      </c>
      <c r="D245" s="98" t="s">
        <v>444</v>
      </c>
      <c r="E245" s="90"/>
      <c r="F245" s="90"/>
      <c r="G245" s="90"/>
      <c r="H245" s="90"/>
      <c r="I245" s="89"/>
      <c r="J245" s="89"/>
      <c r="K245" s="89"/>
      <c r="L245" s="89"/>
      <c r="M245" s="89"/>
      <c r="N245" s="89"/>
      <c r="O245" s="92">
        <f t="shared" si="267"/>
        <v>0</v>
      </c>
      <c r="P245" s="93"/>
      <c r="Q245" s="93"/>
      <c r="R245" s="93"/>
      <c r="S245" s="92">
        <f t="shared" si="277"/>
        <v>0</v>
      </c>
      <c r="T245" s="93"/>
      <c r="U245" s="93"/>
      <c r="V245" s="93"/>
      <c r="W245" s="92">
        <f t="shared" si="278"/>
        <v>0</v>
      </c>
      <c r="X245" s="93"/>
      <c r="Y245" s="93"/>
      <c r="Z245" s="93"/>
      <c r="AA245" s="92">
        <f t="shared" si="279"/>
        <v>0</v>
      </c>
      <c r="AB245" s="93"/>
      <c r="AC245" s="93"/>
      <c r="AD245" s="93"/>
      <c r="AE245" s="92">
        <f t="shared" si="280"/>
        <v>0</v>
      </c>
      <c r="AF245" s="93"/>
      <c r="AG245" s="93"/>
      <c r="AH245" s="93"/>
      <c r="AI245" s="92">
        <f t="shared" si="281"/>
        <v>0</v>
      </c>
      <c r="AJ245" s="93"/>
      <c r="AK245" s="93"/>
      <c r="AL245" s="93"/>
      <c r="AM245" s="92">
        <f t="shared" si="282"/>
        <v>0</v>
      </c>
      <c r="AN245" s="93"/>
      <c r="AO245" s="93"/>
      <c r="AP245" s="93"/>
      <c r="AQ245" s="92">
        <f t="shared" si="283"/>
        <v>0</v>
      </c>
      <c r="AR245" s="93"/>
      <c r="AS245" s="93"/>
      <c r="AT245" s="93"/>
      <c r="AU245" s="92">
        <f t="shared" si="275"/>
        <v>340000</v>
      </c>
      <c r="AV245" s="122">
        <f>(340*0.4)*(1000)</f>
        <v>136000</v>
      </c>
      <c r="AW245" s="122">
        <f>(340-136)*(1000)</f>
        <v>204000</v>
      </c>
      <c r="AX245" s="92">
        <f t="shared" si="284"/>
        <v>0</v>
      </c>
      <c r="AY245" s="92"/>
      <c r="AZ245" s="74"/>
      <c r="BA245" s="74"/>
      <c r="BB245" s="74"/>
      <c r="BC245" s="74"/>
      <c r="BD245" s="74"/>
      <c r="BE245" s="74"/>
      <c r="BF245" s="74"/>
      <c r="BG245" s="74"/>
      <c r="BH245" s="74"/>
      <c r="BI245" s="74"/>
    </row>
    <row r="246" spans="1:61" s="88" customFormat="1" ht="21" outlineLevel="1" x14ac:dyDescent="0.25">
      <c r="A246" s="145">
        <v>21</v>
      </c>
      <c r="B246" s="99" t="s">
        <v>446</v>
      </c>
      <c r="C246" s="98" t="s">
        <v>437</v>
      </c>
      <c r="D246" s="98" t="s">
        <v>209</v>
      </c>
      <c r="E246" s="90"/>
      <c r="F246" s="90"/>
      <c r="G246" s="90"/>
      <c r="H246" s="90"/>
      <c r="I246" s="89"/>
      <c r="J246" s="89"/>
      <c r="K246" s="89"/>
      <c r="L246" s="89"/>
      <c r="M246" s="89"/>
      <c r="N246" s="89"/>
      <c r="O246" s="92">
        <f t="shared" si="267"/>
        <v>0</v>
      </c>
      <c r="P246" s="93"/>
      <c r="Q246" s="93"/>
      <c r="R246" s="93"/>
      <c r="S246" s="92">
        <f t="shared" si="277"/>
        <v>0</v>
      </c>
      <c r="T246" s="93"/>
      <c r="U246" s="93"/>
      <c r="V246" s="93"/>
      <c r="W246" s="92">
        <f t="shared" si="278"/>
        <v>0</v>
      </c>
      <c r="X246" s="93"/>
      <c r="Y246" s="93"/>
      <c r="Z246" s="93"/>
      <c r="AA246" s="92">
        <f t="shared" si="279"/>
        <v>0</v>
      </c>
      <c r="AB246" s="93"/>
      <c r="AC246" s="93"/>
      <c r="AD246" s="93"/>
      <c r="AE246" s="92">
        <f t="shared" si="280"/>
        <v>0</v>
      </c>
      <c r="AF246" s="93"/>
      <c r="AG246" s="93"/>
      <c r="AH246" s="93"/>
      <c r="AI246" s="92">
        <f t="shared" si="281"/>
        <v>0</v>
      </c>
      <c r="AJ246" s="93"/>
      <c r="AK246" s="93"/>
      <c r="AL246" s="93"/>
      <c r="AM246" s="92">
        <f t="shared" si="282"/>
        <v>0</v>
      </c>
      <c r="AN246" s="93"/>
      <c r="AO246" s="93"/>
      <c r="AP246" s="93"/>
      <c r="AQ246" s="92">
        <f t="shared" si="283"/>
        <v>0</v>
      </c>
      <c r="AR246" s="93"/>
      <c r="AS246" s="93"/>
      <c r="AT246" s="93"/>
      <c r="AU246" s="92">
        <f t="shared" si="275"/>
        <v>150000</v>
      </c>
      <c r="AV246" s="122">
        <f>(150*0.4)*(1000)</f>
        <v>60000</v>
      </c>
      <c r="AW246" s="122">
        <f>(150-60)*(1000)</f>
        <v>90000</v>
      </c>
      <c r="AX246" s="92">
        <f t="shared" si="284"/>
        <v>0</v>
      </c>
      <c r="AY246" s="92"/>
      <c r="AZ246" s="74"/>
      <c r="BA246" s="74"/>
      <c r="BB246" s="74"/>
      <c r="BC246" s="74"/>
      <c r="BD246" s="74"/>
      <c r="BE246" s="74"/>
      <c r="BF246" s="74"/>
      <c r="BG246" s="74"/>
      <c r="BH246" s="74"/>
      <c r="BI246" s="74"/>
    </row>
    <row r="247" spans="1:61" s="88" customFormat="1" outlineLevel="1" x14ac:dyDescent="0.25">
      <c r="A247" s="145">
        <v>22</v>
      </c>
      <c r="B247" s="99" t="s">
        <v>447</v>
      </c>
      <c r="C247" s="98" t="s">
        <v>437</v>
      </c>
      <c r="D247" s="98" t="s">
        <v>356</v>
      </c>
      <c r="E247" s="90"/>
      <c r="F247" s="90"/>
      <c r="G247" s="90"/>
      <c r="H247" s="90"/>
      <c r="I247" s="89"/>
      <c r="J247" s="89"/>
      <c r="K247" s="89"/>
      <c r="L247" s="89"/>
      <c r="M247" s="89"/>
      <c r="N247" s="89"/>
      <c r="O247" s="92">
        <f t="shared" si="267"/>
        <v>0</v>
      </c>
      <c r="P247" s="93"/>
      <c r="Q247" s="93"/>
      <c r="R247" s="93"/>
      <c r="S247" s="92">
        <f t="shared" si="277"/>
        <v>0</v>
      </c>
      <c r="T247" s="93"/>
      <c r="U247" s="93"/>
      <c r="V247" s="93"/>
      <c r="W247" s="92">
        <f t="shared" si="278"/>
        <v>0</v>
      </c>
      <c r="X247" s="93"/>
      <c r="Y247" s="93"/>
      <c r="Z247" s="93"/>
      <c r="AA247" s="92">
        <f t="shared" si="279"/>
        <v>0</v>
      </c>
      <c r="AB247" s="93"/>
      <c r="AC247" s="93"/>
      <c r="AD247" s="93"/>
      <c r="AE247" s="92">
        <f t="shared" si="280"/>
        <v>0</v>
      </c>
      <c r="AF247" s="93"/>
      <c r="AG247" s="93"/>
      <c r="AH247" s="93"/>
      <c r="AI247" s="92">
        <f t="shared" si="281"/>
        <v>0</v>
      </c>
      <c r="AJ247" s="93"/>
      <c r="AK247" s="93"/>
      <c r="AL247" s="93"/>
      <c r="AM247" s="92">
        <f t="shared" si="282"/>
        <v>0</v>
      </c>
      <c r="AN247" s="93"/>
      <c r="AO247" s="93"/>
      <c r="AP247" s="93"/>
      <c r="AQ247" s="92">
        <f t="shared" si="283"/>
        <v>0</v>
      </c>
      <c r="AR247" s="93"/>
      <c r="AS247" s="93"/>
      <c r="AT247" s="93"/>
      <c r="AU247" s="92">
        <f t="shared" si="275"/>
        <v>279980</v>
      </c>
      <c r="AV247" s="122">
        <f>(279.7*0.4)*(1000)</f>
        <v>111880</v>
      </c>
      <c r="AW247" s="122">
        <f>(279.7-111.6)*(1000)</f>
        <v>168100</v>
      </c>
      <c r="AX247" s="92">
        <f t="shared" si="284"/>
        <v>0</v>
      </c>
      <c r="AY247" s="92"/>
      <c r="AZ247" s="74"/>
      <c r="BA247" s="74"/>
      <c r="BB247" s="74"/>
      <c r="BC247" s="74"/>
      <c r="BD247" s="74"/>
      <c r="BE247" s="74"/>
      <c r="BF247" s="74"/>
      <c r="BG247" s="74"/>
      <c r="BH247" s="74"/>
      <c r="BI247" s="74"/>
    </row>
    <row r="248" spans="1:61" s="88" customFormat="1" outlineLevel="1" x14ac:dyDescent="0.25">
      <c r="A248" s="145">
        <v>23</v>
      </c>
      <c r="B248" s="99" t="s">
        <v>447</v>
      </c>
      <c r="C248" s="98" t="s">
        <v>437</v>
      </c>
      <c r="D248" s="98" t="s">
        <v>356</v>
      </c>
      <c r="E248" s="90"/>
      <c r="F248" s="90"/>
      <c r="G248" s="90"/>
      <c r="H248" s="90"/>
      <c r="I248" s="89"/>
      <c r="J248" s="89"/>
      <c r="K248" s="89"/>
      <c r="L248" s="89"/>
      <c r="M248" s="89"/>
      <c r="N248" s="89"/>
      <c r="O248" s="92">
        <f t="shared" si="267"/>
        <v>0</v>
      </c>
      <c r="P248" s="93"/>
      <c r="Q248" s="93"/>
      <c r="R248" s="93"/>
      <c r="S248" s="92">
        <f t="shared" si="277"/>
        <v>0</v>
      </c>
      <c r="T248" s="93"/>
      <c r="U248" s="93"/>
      <c r="V248" s="93"/>
      <c r="W248" s="92">
        <f t="shared" si="278"/>
        <v>0</v>
      </c>
      <c r="X248" s="93"/>
      <c r="Y248" s="93"/>
      <c r="Z248" s="93"/>
      <c r="AA248" s="92">
        <f t="shared" si="279"/>
        <v>0</v>
      </c>
      <c r="AB248" s="93"/>
      <c r="AC248" s="93"/>
      <c r="AD248" s="93"/>
      <c r="AE248" s="92">
        <f t="shared" si="280"/>
        <v>0</v>
      </c>
      <c r="AF248" s="93"/>
      <c r="AG248" s="93"/>
      <c r="AH248" s="93"/>
      <c r="AI248" s="92">
        <f t="shared" si="281"/>
        <v>0</v>
      </c>
      <c r="AJ248" s="93"/>
      <c r="AK248" s="93"/>
      <c r="AL248" s="93"/>
      <c r="AM248" s="92">
        <f t="shared" si="282"/>
        <v>0</v>
      </c>
      <c r="AN248" s="93"/>
      <c r="AO248" s="93"/>
      <c r="AP248" s="93"/>
      <c r="AQ248" s="92">
        <f t="shared" si="283"/>
        <v>0</v>
      </c>
      <c r="AR248" s="93"/>
      <c r="AS248" s="93"/>
      <c r="AT248" s="93"/>
      <c r="AU248" s="92">
        <f t="shared" si="275"/>
        <v>332700</v>
      </c>
      <c r="AV248" s="122">
        <f>(332*0.4)*(1000)</f>
        <v>132800</v>
      </c>
      <c r="AW248" s="122">
        <f>(332.7-132.8)*(1000)</f>
        <v>199899.99999999997</v>
      </c>
      <c r="AX248" s="92">
        <f t="shared" si="284"/>
        <v>0</v>
      </c>
      <c r="AY248" s="92"/>
      <c r="AZ248" s="74"/>
      <c r="BA248" s="74"/>
      <c r="BB248" s="74"/>
      <c r="BC248" s="74"/>
      <c r="BD248" s="74"/>
      <c r="BE248" s="74"/>
      <c r="BF248" s="74"/>
      <c r="BG248" s="74"/>
      <c r="BH248" s="74"/>
      <c r="BI248" s="74"/>
    </row>
    <row r="249" spans="1:61" s="88" customFormat="1" outlineLevel="1" x14ac:dyDescent="0.25">
      <c r="A249" s="145">
        <v>24</v>
      </c>
      <c r="B249" s="99" t="s">
        <v>448</v>
      </c>
      <c r="C249" s="98" t="s">
        <v>437</v>
      </c>
      <c r="D249" s="98" t="s">
        <v>362</v>
      </c>
      <c r="E249" s="90"/>
      <c r="F249" s="90"/>
      <c r="G249" s="90"/>
      <c r="H249" s="90"/>
      <c r="I249" s="89"/>
      <c r="J249" s="89"/>
      <c r="K249" s="89"/>
      <c r="L249" s="89"/>
      <c r="M249" s="89"/>
      <c r="N249" s="89"/>
      <c r="O249" s="92">
        <f t="shared" si="267"/>
        <v>0</v>
      </c>
      <c r="P249" s="93"/>
      <c r="Q249" s="93"/>
      <c r="R249" s="93"/>
      <c r="S249" s="92">
        <f t="shared" si="277"/>
        <v>0</v>
      </c>
      <c r="T249" s="93"/>
      <c r="U249" s="93"/>
      <c r="V249" s="93"/>
      <c r="W249" s="92">
        <f t="shared" si="278"/>
        <v>0</v>
      </c>
      <c r="X249" s="93"/>
      <c r="Y249" s="93"/>
      <c r="Z249" s="93"/>
      <c r="AA249" s="92">
        <f t="shared" si="279"/>
        <v>0</v>
      </c>
      <c r="AB249" s="93"/>
      <c r="AC249" s="93"/>
      <c r="AD249" s="93"/>
      <c r="AE249" s="92">
        <f t="shared" si="280"/>
        <v>0</v>
      </c>
      <c r="AF249" s="93"/>
      <c r="AG249" s="93"/>
      <c r="AH249" s="93"/>
      <c r="AI249" s="92">
        <f t="shared" si="281"/>
        <v>0</v>
      </c>
      <c r="AJ249" s="93"/>
      <c r="AK249" s="93"/>
      <c r="AL249" s="93"/>
      <c r="AM249" s="92">
        <f t="shared" si="282"/>
        <v>0</v>
      </c>
      <c r="AN249" s="93"/>
      <c r="AO249" s="93"/>
      <c r="AP249" s="93"/>
      <c r="AQ249" s="92">
        <f t="shared" si="283"/>
        <v>0</v>
      </c>
      <c r="AR249" s="93"/>
      <c r="AS249" s="93"/>
      <c r="AT249" s="93"/>
      <c r="AU249" s="92">
        <f t="shared" si="275"/>
        <v>328180</v>
      </c>
      <c r="AV249" s="122">
        <f>(328.2*0.4)*(1000)</f>
        <v>131280</v>
      </c>
      <c r="AW249" s="122">
        <f>(328.2-131.3)*(1000)</f>
        <v>196899.99999999997</v>
      </c>
      <c r="AX249" s="92">
        <f t="shared" si="284"/>
        <v>0</v>
      </c>
      <c r="AY249" s="92"/>
      <c r="AZ249" s="74"/>
      <c r="BA249" s="74"/>
      <c r="BB249" s="74"/>
      <c r="BC249" s="74"/>
      <c r="BD249" s="74"/>
      <c r="BE249" s="74"/>
      <c r="BF249" s="74"/>
      <c r="BG249" s="74"/>
      <c r="BH249" s="74"/>
      <c r="BI249" s="74"/>
    </row>
    <row r="250" spans="1:61" s="88" customFormat="1" outlineLevel="1" x14ac:dyDescent="0.25">
      <c r="A250" s="145">
        <v>25</v>
      </c>
      <c r="B250" s="99" t="s">
        <v>449</v>
      </c>
      <c r="C250" s="98" t="s">
        <v>437</v>
      </c>
      <c r="D250" s="98" t="s">
        <v>199</v>
      </c>
      <c r="E250" s="90"/>
      <c r="F250" s="90"/>
      <c r="G250" s="90"/>
      <c r="H250" s="90"/>
      <c r="I250" s="89"/>
      <c r="J250" s="89"/>
      <c r="K250" s="89"/>
      <c r="L250" s="89"/>
      <c r="M250" s="89"/>
      <c r="N250" s="89"/>
      <c r="O250" s="92">
        <f t="shared" si="267"/>
        <v>0</v>
      </c>
      <c r="P250" s="93"/>
      <c r="Q250" s="93"/>
      <c r="R250" s="93"/>
      <c r="S250" s="92">
        <f t="shared" si="277"/>
        <v>0</v>
      </c>
      <c r="T250" s="93"/>
      <c r="U250" s="93"/>
      <c r="V250" s="93"/>
      <c r="W250" s="92">
        <f t="shared" si="278"/>
        <v>0</v>
      </c>
      <c r="X250" s="93"/>
      <c r="Y250" s="93"/>
      <c r="Z250" s="93"/>
      <c r="AA250" s="92">
        <f t="shared" si="279"/>
        <v>0</v>
      </c>
      <c r="AB250" s="93"/>
      <c r="AC250" s="93"/>
      <c r="AD250" s="93"/>
      <c r="AE250" s="92">
        <f t="shared" si="280"/>
        <v>0</v>
      </c>
      <c r="AF250" s="93"/>
      <c r="AG250" s="93"/>
      <c r="AH250" s="93"/>
      <c r="AI250" s="92">
        <f t="shared" si="281"/>
        <v>0</v>
      </c>
      <c r="AJ250" s="93"/>
      <c r="AK250" s="93"/>
      <c r="AL250" s="93"/>
      <c r="AM250" s="92">
        <f t="shared" si="282"/>
        <v>0</v>
      </c>
      <c r="AN250" s="93"/>
      <c r="AO250" s="93"/>
      <c r="AP250" s="93"/>
      <c r="AQ250" s="92">
        <f t="shared" si="283"/>
        <v>0</v>
      </c>
      <c r="AR250" s="93"/>
      <c r="AS250" s="93"/>
      <c r="AT250" s="93"/>
      <c r="AU250" s="92">
        <f t="shared" si="275"/>
        <v>110000</v>
      </c>
      <c r="AV250" s="122">
        <f>(110*0.4)*(1000)</f>
        <v>44000</v>
      </c>
      <c r="AW250" s="122">
        <f>(110-44)*(1000)</f>
        <v>66000</v>
      </c>
      <c r="AX250" s="92">
        <f t="shared" si="284"/>
        <v>0</v>
      </c>
      <c r="AY250" s="92"/>
      <c r="AZ250" s="74"/>
      <c r="BA250" s="74"/>
      <c r="BB250" s="74"/>
      <c r="BC250" s="74"/>
      <c r="BD250" s="74"/>
      <c r="BE250" s="74"/>
      <c r="BF250" s="74"/>
      <c r="BG250" s="74"/>
      <c r="BH250" s="74"/>
      <c r="BI250" s="74"/>
    </row>
    <row r="251" spans="1:61" s="88" customFormat="1" outlineLevel="1" x14ac:dyDescent="0.25">
      <c r="A251" s="145">
        <v>26</v>
      </c>
      <c r="B251" s="99" t="s">
        <v>450</v>
      </c>
      <c r="C251" s="98" t="s">
        <v>437</v>
      </c>
      <c r="D251" s="98" t="s">
        <v>54</v>
      </c>
      <c r="E251" s="90"/>
      <c r="F251" s="90"/>
      <c r="G251" s="90"/>
      <c r="H251" s="90"/>
      <c r="I251" s="89"/>
      <c r="J251" s="89"/>
      <c r="K251" s="89"/>
      <c r="L251" s="89"/>
      <c r="M251" s="89"/>
      <c r="N251" s="89"/>
      <c r="O251" s="92">
        <f t="shared" si="267"/>
        <v>0</v>
      </c>
      <c r="P251" s="93"/>
      <c r="Q251" s="93"/>
      <c r="R251" s="93"/>
      <c r="S251" s="92">
        <f t="shared" si="277"/>
        <v>0</v>
      </c>
      <c r="T251" s="93"/>
      <c r="U251" s="93"/>
      <c r="V251" s="93"/>
      <c r="W251" s="92">
        <f t="shared" si="278"/>
        <v>0</v>
      </c>
      <c r="X251" s="93"/>
      <c r="Y251" s="93"/>
      <c r="Z251" s="93"/>
      <c r="AA251" s="92">
        <f t="shared" si="279"/>
        <v>0</v>
      </c>
      <c r="AB251" s="93"/>
      <c r="AC251" s="93"/>
      <c r="AD251" s="93"/>
      <c r="AE251" s="92">
        <f t="shared" si="280"/>
        <v>0</v>
      </c>
      <c r="AF251" s="93"/>
      <c r="AG251" s="93"/>
      <c r="AH251" s="93"/>
      <c r="AI251" s="92">
        <f t="shared" si="281"/>
        <v>0</v>
      </c>
      <c r="AJ251" s="93"/>
      <c r="AK251" s="93"/>
      <c r="AL251" s="93"/>
      <c r="AM251" s="92">
        <f t="shared" si="282"/>
        <v>0</v>
      </c>
      <c r="AN251" s="93"/>
      <c r="AO251" s="93"/>
      <c r="AP251" s="93"/>
      <c r="AQ251" s="92">
        <f t="shared" si="283"/>
        <v>0</v>
      </c>
      <c r="AR251" s="93"/>
      <c r="AS251" s="93"/>
      <c r="AT251" s="93"/>
      <c r="AU251" s="92">
        <f t="shared" si="275"/>
        <v>608410</v>
      </c>
      <c r="AV251" s="122">
        <f>(608.7*0.3)*(1000)</f>
        <v>182610</v>
      </c>
      <c r="AW251" s="122">
        <f>(608.4-182.6)*(1000)</f>
        <v>425799.99999999994</v>
      </c>
      <c r="AX251" s="92">
        <f t="shared" si="284"/>
        <v>0</v>
      </c>
      <c r="AY251" s="92"/>
      <c r="AZ251" s="74"/>
      <c r="BA251" s="74"/>
      <c r="BB251" s="74"/>
      <c r="BC251" s="74"/>
      <c r="BD251" s="74"/>
      <c r="BE251" s="74"/>
      <c r="BF251" s="74"/>
      <c r="BG251" s="74"/>
      <c r="BH251" s="74"/>
      <c r="BI251" s="74"/>
    </row>
    <row r="252" spans="1:61" s="88" customFormat="1" outlineLevel="1" x14ac:dyDescent="0.25">
      <c r="A252" s="145">
        <v>27</v>
      </c>
      <c r="B252" s="99" t="s">
        <v>451</v>
      </c>
      <c r="C252" s="98" t="s">
        <v>437</v>
      </c>
      <c r="D252" s="98" t="s">
        <v>181</v>
      </c>
      <c r="E252" s="90"/>
      <c r="F252" s="90"/>
      <c r="G252" s="90"/>
      <c r="H252" s="90"/>
      <c r="I252" s="89"/>
      <c r="J252" s="89"/>
      <c r="K252" s="89"/>
      <c r="L252" s="89"/>
      <c r="M252" s="89"/>
      <c r="N252" s="89"/>
      <c r="O252" s="92">
        <f t="shared" si="267"/>
        <v>0</v>
      </c>
      <c r="P252" s="93"/>
      <c r="Q252" s="93"/>
      <c r="R252" s="93"/>
      <c r="S252" s="92">
        <f t="shared" si="277"/>
        <v>0</v>
      </c>
      <c r="T252" s="93"/>
      <c r="U252" s="93"/>
      <c r="V252" s="93"/>
      <c r="W252" s="92">
        <f t="shared" si="278"/>
        <v>0</v>
      </c>
      <c r="X252" s="93"/>
      <c r="Y252" s="93"/>
      <c r="Z252" s="93"/>
      <c r="AA252" s="92">
        <f t="shared" si="279"/>
        <v>0</v>
      </c>
      <c r="AB252" s="93"/>
      <c r="AC252" s="93"/>
      <c r="AD252" s="93"/>
      <c r="AE252" s="92">
        <f t="shared" si="280"/>
        <v>0</v>
      </c>
      <c r="AF252" s="93"/>
      <c r="AG252" s="93"/>
      <c r="AH252" s="93"/>
      <c r="AI252" s="92">
        <f t="shared" si="281"/>
        <v>0</v>
      </c>
      <c r="AJ252" s="93"/>
      <c r="AK252" s="93"/>
      <c r="AL252" s="93"/>
      <c r="AM252" s="92">
        <f t="shared" si="282"/>
        <v>0</v>
      </c>
      <c r="AN252" s="93"/>
      <c r="AO252" s="93"/>
      <c r="AP252" s="93"/>
      <c r="AQ252" s="92">
        <f t="shared" si="283"/>
        <v>0</v>
      </c>
      <c r="AR252" s="93"/>
      <c r="AS252" s="93"/>
      <c r="AT252" s="93"/>
      <c r="AU252" s="92">
        <f t="shared" si="275"/>
        <v>380000</v>
      </c>
      <c r="AV252" s="122">
        <f>0*(1000)</f>
        <v>0</v>
      </c>
      <c r="AW252" s="122">
        <f>380*(1000)</f>
        <v>380000</v>
      </c>
      <c r="AX252" s="92">
        <f t="shared" si="284"/>
        <v>0</v>
      </c>
      <c r="AY252" s="92"/>
      <c r="AZ252" s="74"/>
      <c r="BA252" s="74"/>
      <c r="BB252" s="74"/>
      <c r="BC252" s="74"/>
      <c r="BD252" s="74"/>
      <c r="BE252" s="74"/>
      <c r="BF252" s="74"/>
      <c r="BG252" s="74"/>
      <c r="BH252" s="74"/>
      <c r="BI252" s="74"/>
    </row>
    <row r="253" spans="1:61" s="88" customFormat="1" outlineLevel="1" x14ac:dyDescent="0.25">
      <c r="A253" s="145">
        <v>28</v>
      </c>
      <c r="B253" s="99" t="s">
        <v>452</v>
      </c>
      <c r="C253" s="98" t="s">
        <v>437</v>
      </c>
      <c r="D253" s="98" t="s">
        <v>72</v>
      </c>
      <c r="E253" s="90"/>
      <c r="F253" s="90"/>
      <c r="G253" s="90"/>
      <c r="H253" s="90"/>
      <c r="I253" s="89"/>
      <c r="J253" s="89"/>
      <c r="K253" s="89"/>
      <c r="L253" s="89"/>
      <c r="M253" s="89"/>
      <c r="N253" s="89"/>
      <c r="O253" s="92">
        <f t="shared" si="267"/>
        <v>0</v>
      </c>
      <c r="P253" s="93"/>
      <c r="Q253" s="93"/>
      <c r="R253" s="93"/>
      <c r="S253" s="92">
        <f t="shared" si="277"/>
        <v>0</v>
      </c>
      <c r="T253" s="93"/>
      <c r="U253" s="93"/>
      <c r="V253" s="93"/>
      <c r="W253" s="92">
        <f t="shared" si="278"/>
        <v>0</v>
      </c>
      <c r="X253" s="93"/>
      <c r="Y253" s="93"/>
      <c r="Z253" s="93"/>
      <c r="AA253" s="92">
        <f t="shared" si="279"/>
        <v>0</v>
      </c>
      <c r="AB253" s="93"/>
      <c r="AC253" s="93"/>
      <c r="AD253" s="93"/>
      <c r="AE253" s="92">
        <f t="shared" si="280"/>
        <v>0</v>
      </c>
      <c r="AF253" s="93"/>
      <c r="AG253" s="93"/>
      <c r="AH253" s="93"/>
      <c r="AI253" s="92">
        <f t="shared" si="281"/>
        <v>0</v>
      </c>
      <c r="AJ253" s="93"/>
      <c r="AK253" s="93"/>
      <c r="AL253" s="93"/>
      <c r="AM253" s="92">
        <f t="shared" si="282"/>
        <v>0</v>
      </c>
      <c r="AN253" s="93"/>
      <c r="AO253" s="93"/>
      <c r="AP253" s="93"/>
      <c r="AQ253" s="92">
        <f t="shared" si="283"/>
        <v>0</v>
      </c>
      <c r="AR253" s="93"/>
      <c r="AS253" s="93"/>
      <c r="AT253" s="93"/>
      <c r="AU253" s="92">
        <f t="shared" si="275"/>
        <v>200000</v>
      </c>
      <c r="AV253" s="122">
        <f>(P253+T253+X253+AB253+AF253+AJ253+AN253+AR253)*(1000)</f>
        <v>0</v>
      </c>
      <c r="AW253" s="122">
        <f>200*(1000)</f>
        <v>200000</v>
      </c>
      <c r="AX253" s="92">
        <f t="shared" si="284"/>
        <v>0</v>
      </c>
      <c r="AY253" s="92"/>
      <c r="AZ253" s="74"/>
      <c r="BA253" s="74"/>
      <c r="BB253" s="74"/>
      <c r="BC253" s="74"/>
      <c r="BD253" s="74"/>
      <c r="BE253" s="74"/>
      <c r="BF253" s="74"/>
      <c r="BG253" s="74"/>
      <c r="BH253" s="74"/>
      <c r="BI253" s="74"/>
    </row>
    <row r="254" spans="1:61" s="88" customFormat="1" outlineLevel="1" x14ac:dyDescent="0.25">
      <c r="A254" s="145">
        <v>29</v>
      </c>
      <c r="B254" s="99" t="s">
        <v>453</v>
      </c>
      <c r="C254" s="98" t="s">
        <v>432</v>
      </c>
      <c r="D254" s="98" t="s">
        <v>184</v>
      </c>
      <c r="E254" s="90"/>
      <c r="F254" s="90"/>
      <c r="G254" s="90"/>
      <c r="H254" s="90"/>
      <c r="I254" s="89"/>
      <c r="J254" s="89"/>
      <c r="K254" s="89"/>
      <c r="L254" s="89"/>
      <c r="M254" s="89"/>
      <c r="N254" s="89"/>
      <c r="O254" s="92">
        <f t="shared" si="267"/>
        <v>0</v>
      </c>
      <c r="P254" s="93"/>
      <c r="Q254" s="93"/>
      <c r="R254" s="93"/>
      <c r="S254" s="92">
        <f t="shared" si="277"/>
        <v>0</v>
      </c>
      <c r="T254" s="93"/>
      <c r="U254" s="93"/>
      <c r="V254" s="93"/>
      <c r="W254" s="92">
        <f t="shared" si="278"/>
        <v>0</v>
      </c>
      <c r="X254" s="93"/>
      <c r="Y254" s="93"/>
      <c r="Z254" s="93"/>
      <c r="AA254" s="92">
        <f t="shared" si="279"/>
        <v>0</v>
      </c>
      <c r="AB254" s="93"/>
      <c r="AC254" s="93"/>
      <c r="AD254" s="93"/>
      <c r="AE254" s="92">
        <f t="shared" si="280"/>
        <v>0</v>
      </c>
      <c r="AF254" s="93"/>
      <c r="AG254" s="93"/>
      <c r="AH254" s="93"/>
      <c r="AI254" s="92">
        <f t="shared" si="281"/>
        <v>0</v>
      </c>
      <c r="AJ254" s="93"/>
      <c r="AK254" s="93"/>
      <c r="AL254" s="93"/>
      <c r="AM254" s="92">
        <f t="shared" si="282"/>
        <v>0</v>
      </c>
      <c r="AN254" s="93"/>
      <c r="AO254" s="93"/>
      <c r="AP254" s="93"/>
      <c r="AQ254" s="92">
        <f t="shared" si="283"/>
        <v>0</v>
      </c>
      <c r="AR254" s="93"/>
      <c r="AS254" s="93"/>
      <c r="AT254" s="93"/>
      <c r="AU254" s="92">
        <f t="shared" si="275"/>
        <v>53800</v>
      </c>
      <c r="AV254" s="122">
        <f>0*(1000)</f>
        <v>0</v>
      </c>
      <c r="AW254" s="122">
        <f>53.8*(1000)</f>
        <v>53800</v>
      </c>
      <c r="AX254" s="92">
        <f t="shared" si="284"/>
        <v>0</v>
      </c>
      <c r="AY254" s="92"/>
      <c r="AZ254" s="74"/>
      <c r="BA254" s="74"/>
      <c r="BB254" s="74"/>
      <c r="BC254" s="74"/>
      <c r="BD254" s="74"/>
      <c r="BE254" s="74"/>
      <c r="BF254" s="74"/>
      <c r="BG254" s="74"/>
      <c r="BH254" s="74"/>
      <c r="BI254" s="74"/>
    </row>
    <row r="255" spans="1:61" s="88" customFormat="1" outlineLevel="1" x14ac:dyDescent="0.25">
      <c r="A255" s="145">
        <v>30</v>
      </c>
      <c r="B255" s="99" t="s">
        <v>454</v>
      </c>
      <c r="C255" s="98" t="s">
        <v>432</v>
      </c>
      <c r="D255" s="98" t="s">
        <v>179</v>
      </c>
      <c r="E255" s="90"/>
      <c r="F255" s="90"/>
      <c r="G255" s="90"/>
      <c r="H255" s="90"/>
      <c r="I255" s="89"/>
      <c r="J255" s="89"/>
      <c r="K255" s="89"/>
      <c r="L255" s="89"/>
      <c r="M255" s="89"/>
      <c r="N255" s="89"/>
      <c r="O255" s="92">
        <f t="shared" si="267"/>
        <v>0</v>
      </c>
      <c r="P255" s="93"/>
      <c r="Q255" s="93"/>
      <c r="R255" s="93"/>
      <c r="S255" s="92">
        <f t="shared" si="277"/>
        <v>0</v>
      </c>
      <c r="T255" s="93"/>
      <c r="U255" s="93"/>
      <c r="V255" s="93"/>
      <c r="W255" s="92">
        <f t="shared" si="278"/>
        <v>0</v>
      </c>
      <c r="X255" s="93"/>
      <c r="Y255" s="93"/>
      <c r="Z255" s="93"/>
      <c r="AA255" s="92">
        <f t="shared" si="279"/>
        <v>0</v>
      </c>
      <c r="AB255" s="93"/>
      <c r="AC255" s="93"/>
      <c r="AD255" s="93"/>
      <c r="AE255" s="92">
        <f t="shared" si="280"/>
        <v>0</v>
      </c>
      <c r="AF255" s="93"/>
      <c r="AG255" s="93"/>
      <c r="AH255" s="93"/>
      <c r="AI255" s="92">
        <f t="shared" si="281"/>
        <v>0</v>
      </c>
      <c r="AJ255" s="93"/>
      <c r="AK255" s="93"/>
      <c r="AL255" s="93"/>
      <c r="AM255" s="92">
        <f t="shared" si="282"/>
        <v>0</v>
      </c>
      <c r="AN255" s="93"/>
      <c r="AO255" s="93"/>
      <c r="AP255" s="93"/>
      <c r="AQ255" s="92">
        <f t="shared" si="283"/>
        <v>0</v>
      </c>
      <c r="AR255" s="93"/>
      <c r="AS255" s="93"/>
      <c r="AT255" s="93"/>
      <c r="AU255" s="92">
        <f t="shared" si="275"/>
        <v>245200</v>
      </c>
      <c r="AV255" s="122">
        <f>0*(1000)</f>
        <v>0</v>
      </c>
      <c r="AW255" s="122">
        <f>245.2*(1000)</f>
        <v>245200</v>
      </c>
      <c r="AX255" s="92">
        <f t="shared" si="284"/>
        <v>0</v>
      </c>
      <c r="AY255" s="92"/>
      <c r="AZ255" s="74"/>
      <c r="BA255" s="74"/>
      <c r="BB255" s="74"/>
      <c r="BC255" s="74"/>
      <c r="BD255" s="74"/>
      <c r="BE255" s="74"/>
      <c r="BF255" s="74"/>
      <c r="BG255" s="74"/>
      <c r="BH255" s="74"/>
      <c r="BI255" s="74"/>
    </row>
    <row r="256" spans="1:61" s="88" customFormat="1" outlineLevel="1" x14ac:dyDescent="0.25">
      <c r="A256" s="145">
        <v>31</v>
      </c>
      <c r="B256" s="99" t="s">
        <v>455</v>
      </c>
      <c r="C256" s="98" t="s">
        <v>432</v>
      </c>
      <c r="D256" s="98" t="s">
        <v>245</v>
      </c>
      <c r="E256" s="90"/>
      <c r="F256" s="90"/>
      <c r="G256" s="90"/>
      <c r="H256" s="90"/>
      <c r="I256" s="89"/>
      <c r="J256" s="89"/>
      <c r="K256" s="89"/>
      <c r="L256" s="89"/>
      <c r="M256" s="89"/>
      <c r="N256" s="89"/>
      <c r="O256" s="92">
        <f t="shared" si="267"/>
        <v>0</v>
      </c>
      <c r="P256" s="93"/>
      <c r="Q256" s="93"/>
      <c r="R256" s="93"/>
      <c r="S256" s="92">
        <f t="shared" si="277"/>
        <v>0</v>
      </c>
      <c r="T256" s="93"/>
      <c r="U256" s="93"/>
      <c r="V256" s="93"/>
      <c r="W256" s="92">
        <f t="shared" si="278"/>
        <v>0</v>
      </c>
      <c r="X256" s="93"/>
      <c r="Y256" s="93"/>
      <c r="Z256" s="93"/>
      <c r="AA256" s="92">
        <f t="shared" si="279"/>
        <v>0</v>
      </c>
      <c r="AB256" s="93"/>
      <c r="AC256" s="93"/>
      <c r="AD256" s="93"/>
      <c r="AE256" s="92">
        <f t="shared" si="280"/>
        <v>0</v>
      </c>
      <c r="AF256" s="93"/>
      <c r="AG256" s="93"/>
      <c r="AH256" s="93"/>
      <c r="AI256" s="92">
        <f t="shared" si="281"/>
        <v>0</v>
      </c>
      <c r="AJ256" s="93"/>
      <c r="AK256" s="93"/>
      <c r="AL256" s="93"/>
      <c r="AM256" s="92">
        <f t="shared" si="282"/>
        <v>0</v>
      </c>
      <c r="AN256" s="93"/>
      <c r="AO256" s="93"/>
      <c r="AP256" s="93"/>
      <c r="AQ256" s="92">
        <f t="shared" si="283"/>
        <v>0</v>
      </c>
      <c r="AR256" s="93"/>
      <c r="AS256" s="93"/>
      <c r="AT256" s="93"/>
      <c r="AU256" s="92">
        <f t="shared" si="275"/>
        <v>181200</v>
      </c>
      <c r="AV256" s="122">
        <f>0*(1000)</f>
        <v>0</v>
      </c>
      <c r="AW256" s="122">
        <f>181.2*(1000)</f>
        <v>181200</v>
      </c>
      <c r="AX256" s="92">
        <f t="shared" si="284"/>
        <v>0</v>
      </c>
      <c r="AY256" s="92"/>
      <c r="AZ256" s="74"/>
      <c r="BA256" s="74"/>
      <c r="BB256" s="74"/>
      <c r="BC256" s="74"/>
      <c r="BD256" s="74"/>
      <c r="BE256" s="74"/>
      <c r="BF256" s="74"/>
      <c r="BG256" s="74"/>
      <c r="BH256" s="74"/>
      <c r="BI256" s="74"/>
    </row>
    <row r="257" spans="1:61" s="88" customFormat="1" outlineLevel="1" x14ac:dyDescent="0.25">
      <c r="A257" s="145">
        <v>32</v>
      </c>
      <c r="B257" s="99" t="s">
        <v>455</v>
      </c>
      <c r="C257" s="98" t="s">
        <v>437</v>
      </c>
      <c r="D257" s="98" t="s">
        <v>245</v>
      </c>
      <c r="E257" s="90"/>
      <c r="F257" s="90"/>
      <c r="G257" s="90"/>
      <c r="H257" s="90"/>
      <c r="I257" s="89"/>
      <c r="J257" s="89"/>
      <c r="K257" s="89"/>
      <c r="L257" s="89"/>
      <c r="M257" s="89"/>
      <c r="N257" s="89"/>
      <c r="O257" s="92">
        <f t="shared" si="267"/>
        <v>0</v>
      </c>
      <c r="P257" s="93"/>
      <c r="Q257" s="93"/>
      <c r="R257" s="93"/>
      <c r="S257" s="92">
        <f t="shared" si="277"/>
        <v>0</v>
      </c>
      <c r="T257" s="93"/>
      <c r="U257" s="93"/>
      <c r="V257" s="93"/>
      <c r="W257" s="92">
        <f t="shared" si="278"/>
        <v>0</v>
      </c>
      <c r="X257" s="93"/>
      <c r="Y257" s="93"/>
      <c r="Z257" s="93"/>
      <c r="AA257" s="92">
        <f t="shared" si="279"/>
        <v>0</v>
      </c>
      <c r="AB257" s="93"/>
      <c r="AC257" s="93"/>
      <c r="AD257" s="93"/>
      <c r="AE257" s="92">
        <f t="shared" si="280"/>
        <v>0</v>
      </c>
      <c r="AF257" s="93"/>
      <c r="AG257" s="93"/>
      <c r="AH257" s="93"/>
      <c r="AI257" s="92">
        <f t="shared" si="281"/>
        <v>0</v>
      </c>
      <c r="AJ257" s="93"/>
      <c r="AK257" s="93"/>
      <c r="AL257" s="93"/>
      <c r="AM257" s="92">
        <f t="shared" si="282"/>
        <v>0</v>
      </c>
      <c r="AN257" s="93"/>
      <c r="AO257" s="93"/>
      <c r="AP257" s="93"/>
      <c r="AQ257" s="92">
        <f t="shared" si="283"/>
        <v>0</v>
      </c>
      <c r="AR257" s="93"/>
      <c r="AS257" s="93"/>
      <c r="AT257" s="93"/>
      <c r="AU257" s="92">
        <f t="shared" si="275"/>
        <v>181159.99999999997</v>
      </c>
      <c r="AV257" s="122">
        <f>(183.2*0.3)*(1000)</f>
        <v>54959.999999999993</v>
      </c>
      <c r="AW257" s="122">
        <f>(181.2-55)*(1000)</f>
        <v>126199.99999999999</v>
      </c>
      <c r="AX257" s="92">
        <f t="shared" si="284"/>
        <v>0</v>
      </c>
      <c r="AY257" s="92"/>
      <c r="AZ257" s="74"/>
      <c r="BA257" s="74"/>
      <c r="BB257" s="74"/>
      <c r="BC257" s="74"/>
      <c r="BD257" s="74"/>
      <c r="BE257" s="74"/>
      <c r="BF257" s="74"/>
      <c r="BG257" s="74"/>
      <c r="BH257" s="74"/>
      <c r="BI257" s="74"/>
    </row>
    <row r="258" spans="1:61" s="88" customFormat="1" outlineLevel="1" x14ac:dyDescent="0.25">
      <c r="A258" s="145">
        <v>33</v>
      </c>
      <c r="B258" s="99" t="s">
        <v>456</v>
      </c>
      <c r="C258" s="98" t="s">
        <v>437</v>
      </c>
      <c r="D258" s="98" t="s">
        <v>180</v>
      </c>
      <c r="E258" s="90"/>
      <c r="F258" s="90"/>
      <c r="G258" s="90"/>
      <c r="H258" s="90"/>
      <c r="I258" s="89"/>
      <c r="J258" s="89"/>
      <c r="K258" s="89"/>
      <c r="L258" s="89"/>
      <c r="M258" s="89"/>
      <c r="N258" s="89"/>
      <c r="O258" s="92">
        <f t="shared" si="267"/>
        <v>0</v>
      </c>
      <c r="P258" s="93"/>
      <c r="Q258" s="93"/>
      <c r="R258" s="93"/>
      <c r="S258" s="92">
        <f t="shared" si="277"/>
        <v>0</v>
      </c>
      <c r="T258" s="93"/>
      <c r="U258" s="93"/>
      <c r="V258" s="93"/>
      <c r="W258" s="92">
        <f t="shared" si="278"/>
        <v>0</v>
      </c>
      <c r="X258" s="93"/>
      <c r="Y258" s="93"/>
      <c r="Z258" s="93"/>
      <c r="AA258" s="92">
        <f t="shared" si="279"/>
        <v>0</v>
      </c>
      <c r="AB258" s="93"/>
      <c r="AC258" s="93"/>
      <c r="AD258" s="93"/>
      <c r="AE258" s="92">
        <f t="shared" si="280"/>
        <v>0</v>
      </c>
      <c r="AF258" s="93"/>
      <c r="AG258" s="93"/>
      <c r="AH258" s="93"/>
      <c r="AI258" s="92">
        <f t="shared" si="281"/>
        <v>0</v>
      </c>
      <c r="AJ258" s="93"/>
      <c r="AK258" s="93"/>
      <c r="AL258" s="93"/>
      <c r="AM258" s="92">
        <f t="shared" si="282"/>
        <v>0</v>
      </c>
      <c r="AN258" s="93"/>
      <c r="AO258" s="93"/>
      <c r="AP258" s="93"/>
      <c r="AQ258" s="92">
        <f t="shared" si="283"/>
        <v>0</v>
      </c>
      <c r="AR258" s="93"/>
      <c r="AS258" s="93"/>
      <c r="AT258" s="93"/>
      <c r="AU258" s="92">
        <f t="shared" si="275"/>
        <v>295000</v>
      </c>
      <c r="AV258" s="122">
        <f>(295*0.3)*(1000)</f>
        <v>88500</v>
      </c>
      <c r="AW258" s="122">
        <f>(295-88.5)*(1000)</f>
        <v>206500</v>
      </c>
      <c r="AX258" s="92">
        <f t="shared" si="284"/>
        <v>0</v>
      </c>
      <c r="AY258" s="92"/>
      <c r="AZ258" s="74"/>
      <c r="BA258" s="74"/>
      <c r="BB258" s="74"/>
      <c r="BC258" s="74"/>
      <c r="BD258" s="74"/>
      <c r="BE258" s="74"/>
      <c r="BF258" s="74"/>
      <c r="BG258" s="74"/>
      <c r="BH258" s="74"/>
      <c r="BI258" s="74"/>
    </row>
    <row r="259" spans="1:61" s="88" customFormat="1" outlineLevel="1" x14ac:dyDescent="0.25">
      <c r="A259" s="145">
        <v>34</v>
      </c>
      <c r="B259" s="99" t="s">
        <v>457</v>
      </c>
      <c r="C259" s="98" t="s">
        <v>437</v>
      </c>
      <c r="D259" s="98" t="s">
        <v>180</v>
      </c>
      <c r="E259" s="90"/>
      <c r="F259" s="90"/>
      <c r="G259" s="90"/>
      <c r="H259" s="90"/>
      <c r="I259" s="89"/>
      <c r="J259" s="89"/>
      <c r="K259" s="89"/>
      <c r="L259" s="89"/>
      <c r="M259" s="89"/>
      <c r="N259" s="89"/>
      <c r="O259" s="92">
        <f t="shared" si="267"/>
        <v>0</v>
      </c>
      <c r="P259" s="93"/>
      <c r="Q259" s="93"/>
      <c r="R259" s="93"/>
      <c r="S259" s="92">
        <f t="shared" si="277"/>
        <v>0</v>
      </c>
      <c r="T259" s="93"/>
      <c r="U259" s="93"/>
      <c r="V259" s="93"/>
      <c r="W259" s="92">
        <f t="shared" si="278"/>
        <v>0</v>
      </c>
      <c r="X259" s="93"/>
      <c r="Y259" s="93"/>
      <c r="Z259" s="93"/>
      <c r="AA259" s="92">
        <f t="shared" si="279"/>
        <v>0</v>
      </c>
      <c r="AB259" s="93"/>
      <c r="AC259" s="93"/>
      <c r="AD259" s="93"/>
      <c r="AE259" s="92">
        <f t="shared" si="280"/>
        <v>0</v>
      </c>
      <c r="AF259" s="93"/>
      <c r="AG259" s="93"/>
      <c r="AH259" s="93"/>
      <c r="AI259" s="92">
        <f t="shared" si="281"/>
        <v>0</v>
      </c>
      <c r="AJ259" s="93"/>
      <c r="AK259" s="93"/>
      <c r="AL259" s="93"/>
      <c r="AM259" s="92">
        <f t="shared" si="282"/>
        <v>0</v>
      </c>
      <c r="AN259" s="93"/>
      <c r="AO259" s="93"/>
      <c r="AP259" s="93"/>
      <c r="AQ259" s="92">
        <f t="shared" si="283"/>
        <v>0</v>
      </c>
      <c r="AR259" s="93"/>
      <c r="AS259" s="93"/>
      <c r="AT259" s="93"/>
      <c r="AU259" s="92">
        <f t="shared" si="275"/>
        <v>970000</v>
      </c>
      <c r="AV259" s="122">
        <f>(970*0.2)*(1000)</f>
        <v>194000</v>
      </c>
      <c r="AW259" s="122">
        <f>(970-194)*(1000)</f>
        <v>776000</v>
      </c>
      <c r="AX259" s="92">
        <f t="shared" si="284"/>
        <v>0</v>
      </c>
      <c r="AY259" s="92"/>
      <c r="AZ259" s="74"/>
      <c r="BA259" s="74"/>
      <c r="BB259" s="74"/>
      <c r="BC259" s="74"/>
      <c r="BD259" s="74"/>
      <c r="BE259" s="74"/>
      <c r="BF259" s="74"/>
      <c r="BG259" s="74"/>
      <c r="BH259" s="74"/>
      <c r="BI259" s="74"/>
    </row>
    <row r="260" spans="1:61" s="88" customFormat="1" outlineLevel="1" x14ac:dyDescent="0.25">
      <c r="A260" s="145">
        <v>35</v>
      </c>
      <c r="B260" s="99" t="s">
        <v>458</v>
      </c>
      <c r="C260" s="98" t="s">
        <v>437</v>
      </c>
      <c r="D260" s="98" t="s">
        <v>186</v>
      </c>
      <c r="E260" s="90"/>
      <c r="F260" s="90"/>
      <c r="G260" s="90"/>
      <c r="H260" s="90"/>
      <c r="I260" s="89"/>
      <c r="J260" s="89"/>
      <c r="K260" s="89"/>
      <c r="L260" s="89"/>
      <c r="M260" s="89"/>
      <c r="N260" s="89"/>
      <c r="O260" s="92">
        <f t="shared" si="267"/>
        <v>0</v>
      </c>
      <c r="P260" s="93"/>
      <c r="Q260" s="93"/>
      <c r="R260" s="93"/>
      <c r="S260" s="92">
        <f t="shared" si="277"/>
        <v>0</v>
      </c>
      <c r="T260" s="93"/>
      <c r="U260" s="93"/>
      <c r="V260" s="93"/>
      <c r="W260" s="92">
        <f t="shared" si="278"/>
        <v>0</v>
      </c>
      <c r="X260" s="93"/>
      <c r="Y260" s="93"/>
      <c r="Z260" s="93"/>
      <c r="AA260" s="92">
        <f t="shared" si="279"/>
        <v>0</v>
      </c>
      <c r="AB260" s="93"/>
      <c r="AC260" s="93"/>
      <c r="AD260" s="93"/>
      <c r="AE260" s="92">
        <f t="shared" si="280"/>
        <v>0</v>
      </c>
      <c r="AF260" s="93"/>
      <c r="AG260" s="93"/>
      <c r="AH260" s="93"/>
      <c r="AI260" s="92">
        <f t="shared" si="281"/>
        <v>0</v>
      </c>
      <c r="AJ260" s="93"/>
      <c r="AK260" s="93"/>
      <c r="AL260" s="93"/>
      <c r="AM260" s="92">
        <f t="shared" si="282"/>
        <v>0</v>
      </c>
      <c r="AN260" s="93"/>
      <c r="AO260" s="93"/>
      <c r="AP260" s="93"/>
      <c r="AQ260" s="92">
        <f t="shared" si="283"/>
        <v>0</v>
      </c>
      <c r="AR260" s="93"/>
      <c r="AS260" s="93"/>
      <c r="AT260" s="93"/>
      <c r="AU260" s="92">
        <f t="shared" si="275"/>
        <v>350000</v>
      </c>
      <c r="AV260" s="122">
        <f>(350*0.2)*(1000)</f>
        <v>70000</v>
      </c>
      <c r="AW260" s="122">
        <f>(350-70)*(1000)</f>
        <v>280000</v>
      </c>
      <c r="AX260" s="92">
        <f t="shared" si="284"/>
        <v>0</v>
      </c>
      <c r="AY260" s="92"/>
      <c r="AZ260" s="74"/>
      <c r="BA260" s="74"/>
      <c r="BB260" s="74"/>
      <c r="BC260" s="74"/>
      <c r="BD260" s="74"/>
      <c r="BE260" s="74"/>
      <c r="BF260" s="74"/>
      <c r="BG260" s="74"/>
      <c r="BH260" s="74"/>
      <c r="BI260" s="74"/>
    </row>
    <row r="261" spans="1:61" s="88" customFormat="1" outlineLevel="1" x14ac:dyDescent="0.25">
      <c r="A261" s="145">
        <v>36</v>
      </c>
      <c r="B261" s="99" t="s">
        <v>459</v>
      </c>
      <c r="C261" s="98" t="s">
        <v>437</v>
      </c>
      <c r="D261" s="98"/>
      <c r="E261" s="90"/>
      <c r="F261" s="90"/>
      <c r="G261" s="90"/>
      <c r="H261" s="90"/>
      <c r="I261" s="89"/>
      <c r="J261" s="89"/>
      <c r="K261" s="89"/>
      <c r="L261" s="89"/>
      <c r="M261" s="89"/>
      <c r="N261" s="89"/>
      <c r="O261" s="92">
        <f t="shared" si="267"/>
        <v>0</v>
      </c>
      <c r="P261" s="93"/>
      <c r="Q261" s="93"/>
      <c r="R261" s="93"/>
      <c r="S261" s="92">
        <f t="shared" si="277"/>
        <v>0</v>
      </c>
      <c r="T261" s="93"/>
      <c r="U261" s="93"/>
      <c r="V261" s="93"/>
      <c r="W261" s="92">
        <f t="shared" si="278"/>
        <v>0</v>
      </c>
      <c r="X261" s="93"/>
      <c r="Y261" s="93"/>
      <c r="Z261" s="93"/>
      <c r="AA261" s="92">
        <f t="shared" si="279"/>
        <v>0</v>
      </c>
      <c r="AB261" s="93"/>
      <c r="AC261" s="93"/>
      <c r="AD261" s="93"/>
      <c r="AE261" s="92">
        <f t="shared" si="280"/>
        <v>0</v>
      </c>
      <c r="AF261" s="93"/>
      <c r="AG261" s="93"/>
      <c r="AH261" s="93"/>
      <c r="AI261" s="92">
        <f t="shared" si="281"/>
        <v>0</v>
      </c>
      <c r="AJ261" s="93"/>
      <c r="AK261" s="93"/>
      <c r="AL261" s="93"/>
      <c r="AM261" s="92">
        <f t="shared" si="282"/>
        <v>0</v>
      </c>
      <c r="AN261" s="93"/>
      <c r="AO261" s="93"/>
      <c r="AP261" s="93"/>
      <c r="AQ261" s="92">
        <f t="shared" si="283"/>
        <v>0</v>
      </c>
      <c r="AR261" s="93"/>
      <c r="AS261" s="93"/>
      <c r="AT261" s="93"/>
      <c r="AU261" s="92">
        <f t="shared" si="275"/>
        <v>488000</v>
      </c>
      <c r="AV261" s="122">
        <f>(490*0.2)*(1000)</f>
        <v>98000</v>
      </c>
      <c r="AW261" s="122">
        <f>(490-100)*(1000)</f>
        <v>390000</v>
      </c>
      <c r="AX261" s="92">
        <f t="shared" si="284"/>
        <v>0</v>
      </c>
      <c r="AY261" s="92"/>
      <c r="AZ261" s="74"/>
      <c r="BA261" s="74"/>
      <c r="BB261" s="74"/>
      <c r="BC261" s="74"/>
      <c r="BD261" s="74"/>
      <c r="BE261" s="74"/>
      <c r="BF261" s="74"/>
      <c r="BG261" s="74"/>
      <c r="BH261" s="74"/>
      <c r="BI261" s="74"/>
    </row>
    <row r="262" spans="1:61" ht="21" customHeight="1" x14ac:dyDescent="0.25">
      <c r="A262" s="18">
        <v>8</v>
      </c>
      <c r="B262" s="22" t="s">
        <v>20</v>
      </c>
      <c r="C262" s="33"/>
      <c r="D262" s="33"/>
      <c r="E262" s="18"/>
      <c r="F262" s="18"/>
      <c r="G262" s="20"/>
      <c r="H262" s="20"/>
      <c r="I262" s="18"/>
      <c r="J262" s="18"/>
      <c r="K262" s="18"/>
      <c r="L262" s="18"/>
      <c r="M262" s="18"/>
      <c r="N262" s="18"/>
      <c r="O262" s="21">
        <f t="shared" ref="O262:AX262" si="285">SUM(O263:O326)</f>
        <v>167139.86599999998</v>
      </c>
      <c r="P262" s="21">
        <f t="shared" si="285"/>
        <v>37033.699999999997</v>
      </c>
      <c r="Q262" s="21">
        <f t="shared" si="285"/>
        <v>45001.9</v>
      </c>
      <c r="R262" s="21">
        <f t="shared" si="285"/>
        <v>85104.266000000003</v>
      </c>
      <c r="S262" s="21">
        <f t="shared" si="285"/>
        <v>5456868.7789999992</v>
      </c>
      <c r="T262" s="21">
        <f t="shared" si="285"/>
        <v>2697290.9840000002</v>
      </c>
      <c r="U262" s="21">
        <f t="shared" si="285"/>
        <v>1560510.9160000002</v>
      </c>
      <c r="V262" s="21">
        <f t="shared" si="285"/>
        <v>1199066.879</v>
      </c>
      <c r="W262" s="21">
        <f t="shared" si="285"/>
        <v>2674476.4850000008</v>
      </c>
      <c r="X262" s="21">
        <f t="shared" si="285"/>
        <v>82623.015999999989</v>
      </c>
      <c r="Y262" s="21">
        <f t="shared" si="285"/>
        <v>169684.484</v>
      </c>
      <c r="Z262" s="21">
        <f t="shared" si="285"/>
        <v>2422168.9850000008</v>
      </c>
      <c r="AA262" s="21">
        <f t="shared" si="285"/>
        <v>3087610.4490000005</v>
      </c>
      <c r="AB262" s="21">
        <f t="shared" si="285"/>
        <v>0</v>
      </c>
      <c r="AC262" s="21">
        <f t="shared" si="285"/>
        <v>326698.3</v>
      </c>
      <c r="AD262" s="21">
        <f t="shared" si="285"/>
        <v>2760912.1490000007</v>
      </c>
      <c r="AE262" s="21">
        <f t="shared" si="285"/>
        <v>2274072.7399999998</v>
      </c>
      <c r="AF262" s="21">
        <f t="shared" si="285"/>
        <v>0</v>
      </c>
      <c r="AG262" s="21">
        <f t="shared" si="285"/>
        <v>1334951.2</v>
      </c>
      <c r="AH262" s="21">
        <f t="shared" si="285"/>
        <v>939121.5399999998</v>
      </c>
      <c r="AI262" s="21">
        <f t="shared" si="285"/>
        <v>420763.40700000001</v>
      </c>
      <c r="AJ262" s="21">
        <f t="shared" si="285"/>
        <v>0</v>
      </c>
      <c r="AK262" s="21">
        <f t="shared" si="285"/>
        <v>0</v>
      </c>
      <c r="AL262" s="21">
        <f t="shared" si="285"/>
        <v>420763.40700000001</v>
      </c>
      <c r="AM262" s="21">
        <f t="shared" si="285"/>
        <v>420763.20699999999</v>
      </c>
      <c r="AN262" s="21">
        <f t="shared" si="285"/>
        <v>0</v>
      </c>
      <c r="AO262" s="21">
        <f t="shared" si="285"/>
        <v>0</v>
      </c>
      <c r="AP262" s="21">
        <f t="shared" si="285"/>
        <v>420763.20699999999</v>
      </c>
      <c r="AQ262" s="21">
        <f t="shared" si="285"/>
        <v>420763.00699999998</v>
      </c>
      <c r="AR262" s="21">
        <f t="shared" si="285"/>
        <v>0</v>
      </c>
      <c r="AS262" s="21">
        <f t="shared" si="285"/>
        <v>0</v>
      </c>
      <c r="AT262" s="21">
        <f t="shared" si="285"/>
        <v>420763.00699999998</v>
      </c>
      <c r="AU262" s="21">
        <f t="shared" si="285"/>
        <v>14922457.939999996</v>
      </c>
      <c r="AV262" s="21">
        <f t="shared" si="285"/>
        <v>2816947.7</v>
      </c>
      <c r="AW262" s="21">
        <f t="shared" si="285"/>
        <v>3436846.8</v>
      </c>
      <c r="AX262" s="21">
        <f t="shared" si="285"/>
        <v>8668663.4399999976</v>
      </c>
      <c r="AY262" s="21"/>
    </row>
    <row r="263" spans="1:61" ht="73.5" outlineLevel="1" x14ac:dyDescent="0.25">
      <c r="A263" s="145">
        <v>1</v>
      </c>
      <c r="B263" s="6" t="s">
        <v>81</v>
      </c>
      <c r="C263" s="30" t="s">
        <v>83</v>
      </c>
      <c r="D263" s="30" t="s">
        <v>82</v>
      </c>
      <c r="E263" s="148" t="s">
        <v>565</v>
      </c>
      <c r="F263" s="148">
        <v>1</v>
      </c>
      <c r="G263" s="124"/>
      <c r="H263" s="124">
        <v>1</v>
      </c>
      <c r="I263" s="148"/>
      <c r="J263" s="148"/>
      <c r="K263" s="148"/>
      <c r="L263" s="148"/>
      <c r="M263" s="148"/>
      <c r="N263" s="148"/>
      <c r="O263" s="7">
        <f t="shared" si="165"/>
        <v>0</v>
      </c>
      <c r="P263" s="8"/>
      <c r="Q263" s="8"/>
      <c r="R263" s="8"/>
      <c r="S263" s="7">
        <f t="shared" si="166"/>
        <v>240000</v>
      </c>
      <c r="T263" s="8"/>
      <c r="U263" s="8">
        <v>240000</v>
      </c>
      <c r="V263" s="8"/>
      <c r="W263" s="7">
        <f t="shared" si="157"/>
        <v>0</v>
      </c>
      <c r="X263" s="8"/>
      <c r="Y263" s="8"/>
      <c r="Z263" s="8"/>
      <c r="AA263" s="7">
        <f t="shared" si="158"/>
        <v>0</v>
      </c>
      <c r="AB263" s="8"/>
      <c r="AC263" s="8"/>
      <c r="AD263" s="8"/>
      <c r="AE263" s="7">
        <f t="shared" si="159"/>
        <v>0</v>
      </c>
      <c r="AF263" s="8"/>
      <c r="AG263" s="8"/>
      <c r="AH263" s="8"/>
      <c r="AI263" s="7">
        <f t="shared" si="160"/>
        <v>0</v>
      </c>
      <c r="AJ263" s="8"/>
      <c r="AK263" s="8"/>
      <c r="AL263" s="8"/>
      <c r="AM263" s="7">
        <f t="shared" si="161"/>
        <v>0</v>
      </c>
      <c r="AN263" s="8"/>
      <c r="AO263" s="8"/>
      <c r="AP263" s="8"/>
      <c r="AQ263" s="7">
        <f t="shared" si="162"/>
        <v>0</v>
      </c>
      <c r="AR263" s="8"/>
      <c r="AS263" s="8"/>
      <c r="AT263" s="8"/>
      <c r="AU263" s="7">
        <f t="shared" si="206"/>
        <v>240000</v>
      </c>
      <c r="AV263" s="7">
        <f t="shared" si="207"/>
        <v>0</v>
      </c>
      <c r="AW263" s="7">
        <f t="shared" si="208"/>
        <v>240000</v>
      </c>
      <c r="AX263" s="7">
        <f t="shared" si="209"/>
        <v>0</v>
      </c>
      <c r="AY263" s="7" t="s">
        <v>106</v>
      </c>
    </row>
    <row r="264" spans="1:61" ht="73.5" outlineLevel="1" x14ac:dyDescent="0.25">
      <c r="A264" s="145">
        <v>2</v>
      </c>
      <c r="B264" s="6" t="s">
        <v>85</v>
      </c>
      <c r="C264" s="30" t="s">
        <v>83</v>
      </c>
      <c r="D264" s="30" t="s">
        <v>56</v>
      </c>
      <c r="E264" s="148" t="s">
        <v>565</v>
      </c>
      <c r="F264" s="148">
        <v>1</v>
      </c>
      <c r="G264" s="124"/>
      <c r="H264" s="124">
        <v>1</v>
      </c>
      <c r="I264" s="148"/>
      <c r="J264" s="148"/>
      <c r="K264" s="148"/>
      <c r="L264" s="148"/>
      <c r="M264" s="148"/>
      <c r="N264" s="148"/>
      <c r="O264" s="7">
        <f t="shared" ref="O264:O326" si="286">R264+Q264+P264</f>
        <v>0</v>
      </c>
      <c r="P264" s="8"/>
      <c r="Q264" s="8"/>
      <c r="R264" s="8"/>
      <c r="S264" s="7">
        <f t="shared" ref="S264:S326" si="287">SUM(T264:V264)</f>
        <v>59000</v>
      </c>
      <c r="T264" s="8"/>
      <c r="U264" s="8">
        <v>59000</v>
      </c>
      <c r="V264" s="8"/>
      <c r="W264" s="7">
        <f t="shared" ref="W264:W326" si="288">SUM(X264:Z264)</f>
        <v>0</v>
      </c>
      <c r="X264" s="8"/>
      <c r="Y264" s="8"/>
      <c r="Z264" s="8"/>
      <c r="AA264" s="7">
        <f t="shared" ref="AA264:AA326" si="289">SUM(AB264:AD264)</f>
        <v>0</v>
      </c>
      <c r="AB264" s="8"/>
      <c r="AC264" s="8"/>
      <c r="AD264" s="8"/>
      <c r="AE264" s="7">
        <f t="shared" ref="AE264:AE326" si="290">SUM(AF264:AH264)</f>
        <v>0</v>
      </c>
      <c r="AF264" s="8"/>
      <c r="AG264" s="8"/>
      <c r="AH264" s="8"/>
      <c r="AI264" s="7">
        <f t="shared" ref="AI264:AI326" si="291">SUM(AJ264:AL264)</f>
        <v>0</v>
      </c>
      <c r="AJ264" s="8"/>
      <c r="AK264" s="8"/>
      <c r="AL264" s="8"/>
      <c r="AM264" s="7">
        <f t="shared" ref="AM264:AM326" si="292">SUM(AN264:AP264)</f>
        <v>0</v>
      </c>
      <c r="AN264" s="8"/>
      <c r="AO264" s="8"/>
      <c r="AP264" s="8"/>
      <c r="AQ264" s="7">
        <f t="shared" ref="AQ264:AQ326" si="293">SUM(AR264:AT264)</f>
        <v>0</v>
      </c>
      <c r="AR264" s="8"/>
      <c r="AS264" s="8"/>
      <c r="AT264" s="8"/>
      <c r="AU264" s="7">
        <f t="shared" ref="AU264:AU326" si="294">SUM(AV264:AX264)</f>
        <v>59000</v>
      </c>
      <c r="AV264" s="7">
        <f t="shared" ref="AV264:AV326" si="295">P264+T264+X264+AB264+AF264+AJ264+AN264+AR264</f>
        <v>0</v>
      </c>
      <c r="AW264" s="7">
        <f t="shared" ref="AW264:AW326" si="296">Q264+U264+Y264+AC264+AG264+AK264+AO264+AS264</f>
        <v>59000</v>
      </c>
      <c r="AX264" s="7">
        <f t="shared" ref="AX264:AX326" si="297">R264+V264+Z264+AD264+AH264+AL264+AP264+AT264</f>
        <v>0</v>
      </c>
      <c r="AY264" s="122" t="s">
        <v>106</v>
      </c>
    </row>
    <row r="265" spans="1:61" ht="73.5" outlineLevel="1" x14ac:dyDescent="0.25">
      <c r="A265" s="145">
        <v>3</v>
      </c>
      <c r="B265" s="6" t="s">
        <v>86</v>
      </c>
      <c r="C265" s="30" t="s">
        <v>87</v>
      </c>
      <c r="D265" s="30" t="s">
        <v>56</v>
      </c>
      <c r="E265" s="148" t="s">
        <v>565</v>
      </c>
      <c r="F265" s="148">
        <v>1</v>
      </c>
      <c r="G265" s="124"/>
      <c r="H265" s="124">
        <v>1</v>
      </c>
      <c r="I265" s="148"/>
      <c r="J265" s="148"/>
      <c r="K265" s="148"/>
      <c r="L265" s="148"/>
      <c r="M265" s="148"/>
      <c r="N265" s="148"/>
      <c r="O265" s="7">
        <f t="shared" si="286"/>
        <v>0</v>
      </c>
      <c r="P265" s="8"/>
      <c r="Q265" s="8"/>
      <c r="R265" s="8"/>
      <c r="S265" s="7">
        <f t="shared" si="287"/>
        <v>62000</v>
      </c>
      <c r="T265" s="8">
        <v>62000</v>
      </c>
      <c r="U265" s="8"/>
      <c r="V265" s="8"/>
      <c r="W265" s="7">
        <f t="shared" si="288"/>
        <v>0</v>
      </c>
      <c r="X265" s="8"/>
      <c r="Y265" s="8"/>
      <c r="Z265" s="8"/>
      <c r="AA265" s="7">
        <f t="shared" si="289"/>
        <v>0</v>
      </c>
      <c r="AB265" s="8"/>
      <c r="AC265" s="8"/>
      <c r="AD265" s="8"/>
      <c r="AE265" s="7">
        <f t="shared" si="290"/>
        <v>0</v>
      </c>
      <c r="AF265" s="8"/>
      <c r="AG265" s="8"/>
      <c r="AH265" s="8"/>
      <c r="AI265" s="7">
        <f t="shared" si="291"/>
        <v>0</v>
      </c>
      <c r="AJ265" s="8"/>
      <c r="AK265" s="8"/>
      <c r="AL265" s="8"/>
      <c r="AM265" s="7">
        <f t="shared" si="292"/>
        <v>0</v>
      </c>
      <c r="AN265" s="8"/>
      <c r="AO265" s="8"/>
      <c r="AP265" s="8"/>
      <c r="AQ265" s="7">
        <f t="shared" si="293"/>
        <v>0</v>
      </c>
      <c r="AR265" s="8"/>
      <c r="AS265" s="8"/>
      <c r="AT265" s="8"/>
      <c r="AU265" s="7">
        <f t="shared" si="294"/>
        <v>62000</v>
      </c>
      <c r="AV265" s="7">
        <f t="shared" si="295"/>
        <v>62000</v>
      </c>
      <c r="AW265" s="7">
        <f t="shared" si="296"/>
        <v>0</v>
      </c>
      <c r="AX265" s="7">
        <f t="shared" si="297"/>
        <v>0</v>
      </c>
      <c r="AY265" s="122" t="s">
        <v>106</v>
      </c>
    </row>
    <row r="266" spans="1:61" ht="73.5" outlineLevel="1" x14ac:dyDescent="0.25">
      <c r="A266" s="145">
        <v>4</v>
      </c>
      <c r="B266" s="6" t="s">
        <v>88</v>
      </c>
      <c r="C266" s="30" t="s">
        <v>87</v>
      </c>
      <c r="D266" s="30" t="s">
        <v>82</v>
      </c>
      <c r="E266" s="148" t="s">
        <v>565</v>
      </c>
      <c r="F266" s="148">
        <v>1</v>
      </c>
      <c r="G266" s="124"/>
      <c r="H266" s="124">
        <v>1</v>
      </c>
      <c r="I266" s="148"/>
      <c r="J266" s="148"/>
      <c r="K266" s="148"/>
      <c r="L266" s="148"/>
      <c r="M266" s="148"/>
      <c r="N266" s="148"/>
      <c r="O266" s="7">
        <f t="shared" si="286"/>
        <v>0</v>
      </c>
      <c r="P266" s="8"/>
      <c r="Q266" s="8"/>
      <c r="R266" s="8"/>
      <c r="S266" s="7">
        <f t="shared" si="287"/>
        <v>18000</v>
      </c>
      <c r="T266" s="8">
        <v>18000</v>
      </c>
      <c r="U266" s="8"/>
      <c r="V266" s="8"/>
      <c r="W266" s="7">
        <f t="shared" si="288"/>
        <v>0</v>
      </c>
      <c r="X266" s="8"/>
      <c r="Y266" s="8"/>
      <c r="Z266" s="8"/>
      <c r="AA266" s="7">
        <f t="shared" si="289"/>
        <v>0</v>
      </c>
      <c r="AB266" s="8"/>
      <c r="AC266" s="8"/>
      <c r="AD266" s="8"/>
      <c r="AE266" s="7">
        <f t="shared" si="290"/>
        <v>0</v>
      </c>
      <c r="AF266" s="8"/>
      <c r="AG266" s="8"/>
      <c r="AH266" s="8"/>
      <c r="AI266" s="7">
        <f t="shared" si="291"/>
        <v>0</v>
      </c>
      <c r="AJ266" s="8"/>
      <c r="AK266" s="8"/>
      <c r="AL266" s="8"/>
      <c r="AM266" s="7">
        <f t="shared" si="292"/>
        <v>0</v>
      </c>
      <c r="AN266" s="8"/>
      <c r="AO266" s="8"/>
      <c r="AP266" s="8"/>
      <c r="AQ266" s="7">
        <f t="shared" si="293"/>
        <v>0</v>
      </c>
      <c r="AR266" s="8"/>
      <c r="AS266" s="8"/>
      <c r="AT266" s="8"/>
      <c r="AU266" s="7">
        <f t="shared" si="294"/>
        <v>18000</v>
      </c>
      <c r="AV266" s="7">
        <f t="shared" si="295"/>
        <v>18000</v>
      </c>
      <c r="AW266" s="7">
        <f t="shared" si="296"/>
        <v>0</v>
      </c>
      <c r="AX266" s="7">
        <f t="shared" si="297"/>
        <v>0</v>
      </c>
      <c r="AY266" s="122" t="s">
        <v>106</v>
      </c>
    </row>
    <row r="267" spans="1:61" ht="73.5" outlineLevel="1" x14ac:dyDescent="0.25">
      <c r="A267" s="145">
        <v>5</v>
      </c>
      <c r="B267" s="6" t="s">
        <v>89</v>
      </c>
      <c r="C267" s="30" t="s">
        <v>87</v>
      </c>
      <c r="D267" s="30" t="s">
        <v>56</v>
      </c>
      <c r="E267" s="148" t="s">
        <v>565</v>
      </c>
      <c r="F267" s="148">
        <v>1</v>
      </c>
      <c r="G267" s="124"/>
      <c r="H267" s="124">
        <v>1</v>
      </c>
      <c r="I267" s="148"/>
      <c r="J267" s="148"/>
      <c r="K267" s="148"/>
      <c r="L267" s="148"/>
      <c r="M267" s="148"/>
      <c r="N267" s="148"/>
      <c r="O267" s="7">
        <f t="shared" si="286"/>
        <v>0</v>
      </c>
      <c r="P267" s="8"/>
      <c r="Q267" s="8"/>
      <c r="R267" s="8"/>
      <c r="S267" s="7">
        <f t="shared" si="287"/>
        <v>22000</v>
      </c>
      <c r="T267" s="8">
        <v>22000</v>
      </c>
      <c r="U267" s="8"/>
      <c r="V267" s="8"/>
      <c r="W267" s="7">
        <f t="shared" si="288"/>
        <v>0</v>
      </c>
      <c r="X267" s="8"/>
      <c r="Y267" s="8"/>
      <c r="Z267" s="8"/>
      <c r="AA267" s="7">
        <f t="shared" si="289"/>
        <v>0</v>
      </c>
      <c r="AB267" s="8"/>
      <c r="AC267" s="8"/>
      <c r="AD267" s="8"/>
      <c r="AE267" s="7">
        <f t="shared" si="290"/>
        <v>0</v>
      </c>
      <c r="AF267" s="8"/>
      <c r="AG267" s="8"/>
      <c r="AH267" s="8"/>
      <c r="AI267" s="7">
        <f t="shared" si="291"/>
        <v>0</v>
      </c>
      <c r="AJ267" s="8"/>
      <c r="AK267" s="8"/>
      <c r="AL267" s="8"/>
      <c r="AM267" s="7">
        <f t="shared" si="292"/>
        <v>0</v>
      </c>
      <c r="AN267" s="8"/>
      <c r="AO267" s="8"/>
      <c r="AP267" s="8"/>
      <c r="AQ267" s="7">
        <f t="shared" si="293"/>
        <v>0</v>
      </c>
      <c r="AR267" s="8"/>
      <c r="AS267" s="8"/>
      <c r="AT267" s="8"/>
      <c r="AU267" s="7">
        <f t="shared" si="294"/>
        <v>22000</v>
      </c>
      <c r="AV267" s="7">
        <f t="shared" si="295"/>
        <v>22000</v>
      </c>
      <c r="AW267" s="7">
        <f t="shared" si="296"/>
        <v>0</v>
      </c>
      <c r="AX267" s="7">
        <f t="shared" si="297"/>
        <v>0</v>
      </c>
      <c r="AY267" s="122" t="s">
        <v>106</v>
      </c>
    </row>
    <row r="268" spans="1:61" ht="73.5" outlineLevel="1" x14ac:dyDescent="0.25">
      <c r="A268" s="145">
        <v>6</v>
      </c>
      <c r="B268" s="6" t="s">
        <v>90</v>
      </c>
      <c r="C268" s="30" t="s">
        <v>87</v>
      </c>
      <c r="D268" s="30" t="s">
        <v>56</v>
      </c>
      <c r="E268" s="148" t="s">
        <v>565</v>
      </c>
      <c r="F268" s="148">
        <v>1</v>
      </c>
      <c r="G268" s="124"/>
      <c r="H268" s="124">
        <v>1</v>
      </c>
      <c r="I268" s="148"/>
      <c r="J268" s="148"/>
      <c r="K268" s="148"/>
      <c r="L268" s="148"/>
      <c r="M268" s="148"/>
      <c r="N268" s="148"/>
      <c r="O268" s="7">
        <f t="shared" si="286"/>
        <v>0</v>
      </c>
      <c r="P268" s="8"/>
      <c r="Q268" s="8"/>
      <c r="R268" s="8"/>
      <c r="S268" s="7">
        <f t="shared" si="287"/>
        <v>61000</v>
      </c>
      <c r="T268" s="8">
        <v>61000</v>
      </c>
      <c r="U268" s="8"/>
      <c r="V268" s="8"/>
      <c r="W268" s="7">
        <f t="shared" si="288"/>
        <v>0</v>
      </c>
      <c r="X268" s="8"/>
      <c r="Y268" s="8"/>
      <c r="Z268" s="8"/>
      <c r="AA268" s="7">
        <f t="shared" si="289"/>
        <v>0</v>
      </c>
      <c r="AB268" s="8"/>
      <c r="AC268" s="8"/>
      <c r="AD268" s="8"/>
      <c r="AE268" s="7">
        <f t="shared" si="290"/>
        <v>0</v>
      </c>
      <c r="AF268" s="8"/>
      <c r="AG268" s="8"/>
      <c r="AH268" s="8"/>
      <c r="AI268" s="7">
        <f t="shared" si="291"/>
        <v>0</v>
      </c>
      <c r="AJ268" s="8"/>
      <c r="AK268" s="8"/>
      <c r="AL268" s="8"/>
      <c r="AM268" s="7">
        <f t="shared" si="292"/>
        <v>0</v>
      </c>
      <c r="AN268" s="8"/>
      <c r="AO268" s="8"/>
      <c r="AP268" s="8"/>
      <c r="AQ268" s="7">
        <f t="shared" si="293"/>
        <v>0</v>
      </c>
      <c r="AR268" s="8"/>
      <c r="AS268" s="8"/>
      <c r="AT268" s="8"/>
      <c r="AU268" s="7">
        <f t="shared" si="294"/>
        <v>61000</v>
      </c>
      <c r="AV268" s="7">
        <f t="shared" si="295"/>
        <v>61000</v>
      </c>
      <c r="AW268" s="7">
        <f t="shared" si="296"/>
        <v>0</v>
      </c>
      <c r="AX268" s="7">
        <f t="shared" si="297"/>
        <v>0</v>
      </c>
      <c r="AY268" s="122" t="s">
        <v>106</v>
      </c>
    </row>
    <row r="269" spans="1:61" ht="84" outlineLevel="1" x14ac:dyDescent="0.25">
      <c r="A269" s="145">
        <v>7</v>
      </c>
      <c r="B269" s="6" t="s">
        <v>91</v>
      </c>
      <c r="C269" s="30" t="s">
        <v>83</v>
      </c>
      <c r="D269" s="30" t="s">
        <v>56</v>
      </c>
      <c r="E269" s="148" t="s">
        <v>566</v>
      </c>
      <c r="F269" s="148">
        <v>1</v>
      </c>
      <c r="G269" s="124"/>
      <c r="H269" s="124">
        <v>1</v>
      </c>
      <c r="I269" s="148"/>
      <c r="J269" s="148"/>
      <c r="K269" s="148"/>
      <c r="L269" s="148"/>
      <c r="M269" s="148"/>
      <c r="N269" s="148"/>
      <c r="O269" s="7">
        <f t="shared" si="286"/>
        <v>0</v>
      </c>
      <c r="P269" s="8"/>
      <c r="Q269" s="8"/>
      <c r="R269" s="8"/>
      <c r="S269" s="7">
        <f t="shared" si="287"/>
        <v>1078000</v>
      </c>
      <c r="T269" s="8"/>
      <c r="U269" s="8">
        <v>1078000</v>
      </c>
      <c r="V269" s="8"/>
      <c r="W269" s="7">
        <f t="shared" si="288"/>
        <v>0</v>
      </c>
      <c r="X269" s="8"/>
      <c r="Y269" s="8"/>
      <c r="Z269" s="8"/>
      <c r="AA269" s="7">
        <f t="shared" si="289"/>
        <v>0</v>
      </c>
      <c r="AB269" s="8"/>
      <c r="AC269" s="8"/>
      <c r="AD269" s="8"/>
      <c r="AE269" s="7">
        <f t="shared" si="290"/>
        <v>0</v>
      </c>
      <c r="AF269" s="8"/>
      <c r="AG269" s="8"/>
      <c r="AH269" s="8"/>
      <c r="AI269" s="7">
        <f t="shared" si="291"/>
        <v>0</v>
      </c>
      <c r="AJ269" s="8"/>
      <c r="AK269" s="8"/>
      <c r="AL269" s="8"/>
      <c r="AM269" s="7">
        <f t="shared" si="292"/>
        <v>0</v>
      </c>
      <c r="AN269" s="8"/>
      <c r="AO269" s="8"/>
      <c r="AP269" s="8"/>
      <c r="AQ269" s="7">
        <f t="shared" si="293"/>
        <v>0</v>
      </c>
      <c r="AR269" s="8"/>
      <c r="AS269" s="8"/>
      <c r="AT269" s="8"/>
      <c r="AU269" s="7">
        <f t="shared" si="294"/>
        <v>1078000</v>
      </c>
      <c r="AV269" s="7">
        <f t="shared" si="295"/>
        <v>0</v>
      </c>
      <c r="AW269" s="7">
        <f t="shared" si="296"/>
        <v>1078000</v>
      </c>
      <c r="AX269" s="7">
        <f t="shared" si="297"/>
        <v>0</v>
      </c>
      <c r="AY269" s="122" t="s">
        <v>106</v>
      </c>
    </row>
    <row r="270" spans="1:61" ht="84" outlineLevel="1" x14ac:dyDescent="0.25">
      <c r="A270" s="145">
        <v>8</v>
      </c>
      <c r="B270" s="6" t="s">
        <v>92</v>
      </c>
      <c r="C270" s="30" t="s">
        <v>87</v>
      </c>
      <c r="D270" s="30" t="s">
        <v>56</v>
      </c>
      <c r="E270" s="148" t="s">
        <v>566</v>
      </c>
      <c r="F270" s="148">
        <v>1</v>
      </c>
      <c r="G270" s="124"/>
      <c r="H270" s="124">
        <v>1</v>
      </c>
      <c r="I270" s="148"/>
      <c r="J270" s="148"/>
      <c r="K270" s="148"/>
      <c r="L270" s="148"/>
      <c r="M270" s="148"/>
      <c r="N270" s="148"/>
      <c r="O270" s="7">
        <f t="shared" si="286"/>
        <v>0</v>
      </c>
      <c r="P270" s="8"/>
      <c r="Q270" s="8"/>
      <c r="R270" s="8"/>
      <c r="S270" s="7">
        <f t="shared" si="287"/>
        <v>2500000</v>
      </c>
      <c r="T270" s="8">
        <v>2500000</v>
      </c>
      <c r="U270" s="8"/>
      <c r="V270" s="8"/>
      <c r="W270" s="7">
        <f t="shared" si="288"/>
        <v>0</v>
      </c>
      <c r="X270" s="8"/>
      <c r="Y270" s="8"/>
      <c r="Z270" s="8"/>
      <c r="AA270" s="7">
        <f t="shared" si="289"/>
        <v>0</v>
      </c>
      <c r="AB270" s="8"/>
      <c r="AC270" s="8"/>
      <c r="AD270" s="8"/>
      <c r="AE270" s="7">
        <f t="shared" si="290"/>
        <v>0</v>
      </c>
      <c r="AF270" s="8"/>
      <c r="AG270" s="8"/>
      <c r="AH270" s="8"/>
      <c r="AI270" s="7">
        <f t="shared" si="291"/>
        <v>0</v>
      </c>
      <c r="AJ270" s="8"/>
      <c r="AK270" s="8"/>
      <c r="AL270" s="8"/>
      <c r="AM270" s="7">
        <f t="shared" si="292"/>
        <v>0</v>
      </c>
      <c r="AN270" s="8"/>
      <c r="AO270" s="8"/>
      <c r="AP270" s="8"/>
      <c r="AQ270" s="7">
        <f t="shared" si="293"/>
        <v>0</v>
      </c>
      <c r="AR270" s="8"/>
      <c r="AS270" s="8"/>
      <c r="AT270" s="8"/>
      <c r="AU270" s="7">
        <f t="shared" si="294"/>
        <v>2500000</v>
      </c>
      <c r="AV270" s="7">
        <f t="shared" si="295"/>
        <v>2500000</v>
      </c>
      <c r="AW270" s="7">
        <f t="shared" si="296"/>
        <v>0</v>
      </c>
      <c r="AX270" s="7">
        <f t="shared" si="297"/>
        <v>0</v>
      </c>
      <c r="AY270" s="122" t="s">
        <v>106</v>
      </c>
    </row>
    <row r="271" spans="1:61" s="88" customFormat="1" ht="52.5" outlineLevel="1" x14ac:dyDescent="0.25">
      <c r="A271" s="145">
        <v>9</v>
      </c>
      <c r="B271" s="91" t="s">
        <v>349</v>
      </c>
      <c r="C271" s="98"/>
      <c r="D271" s="98" t="s">
        <v>56</v>
      </c>
      <c r="E271" s="148" t="s">
        <v>567</v>
      </c>
      <c r="F271" s="148">
        <v>1</v>
      </c>
      <c r="G271" s="124"/>
      <c r="H271" s="124"/>
      <c r="I271" s="148">
        <v>1</v>
      </c>
      <c r="J271" s="148"/>
      <c r="K271" s="148"/>
      <c r="L271" s="148"/>
      <c r="M271" s="148"/>
      <c r="N271" s="148"/>
      <c r="O271" s="92">
        <f t="shared" si="286"/>
        <v>0</v>
      </c>
      <c r="P271" s="93"/>
      <c r="Q271" s="93"/>
      <c r="R271" s="93"/>
      <c r="S271" s="92">
        <f t="shared" si="287"/>
        <v>0</v>
      </c>
      <c r="T271" s="93"/>
      <c r="U271" s="93"/>
      <c r="V271" s="93"/>
      <c r="W271" s="92">
        <f t="shared" si="288"/>
        <v>36900</v>
      </c>
      <c r="X271" s="93"/>
      <c r="Y271" s="93"/>
      <c r="Z271" s="93">
        <v>36900</v>
      </c>
      <c r="AA271" s="92">
        <f t="shared" si="289"/>
        <v>0</v>
      </c>
      <c r="AB271" s="93"/>
      <c r="AC271" s="93"/>
      <c r="AD271" s="93"/>
      <c r="AE271" s="92">
        <f t="shared" si="290"/>
        <v>0</v>
      </c>
      <c r="AF271" s="93"/>
      <c r="AG271" s="93"/>
      <c r="AH271" s="93"/>
      <c r="AI271" s="92">
        <f t="shared" si="291"/>
        <v>0</v>
      </c>
      <c r="AJ271" s="93"/>
      <c r="AK271" s="93"/>
      <c r="AL271" s="93"/>
      <c r="AM271" s="92">
        <f t="shared" si="292"/>
        <v>0</v>
      </c>
      <c r="AN271" s="93"/>
      <c r="AO271" s="93"/>
      <c r="AP271" s="93"/>
      <c r="AQ271" s="92">
        <f t="shared" si="293"/>
        <v>0</v>
      </c>
      <c r="AR271" s="93"/>
      <c r="AS271" s="93"/>
      <c r="AT271" s="93"/>
      <c r="AU271" s="92">
        <f t="shared" si="294"/>
        <v>36900</v>
      </c>
      <c r="AV271" s="92">
        <f t="shared" si="295"/>
        <v>0</v>
      </c>
      <c r="AW271" s="92">
        <f t="shared" si="296"/>
        <v>0</v>
      </c>
      <c r="AX271" s="92">
        <f t="shared" si="297"/>
        <v>36900</v>
      </c>
      <c r="AY271" s="122" t="s">
        <v>106</v>
      </c>
    </row>
    <row r="272" spans="1:61" s="88" customFormat="1" ht="52.5" outlineLevel="1" x14ac:dyDescent="0.25">
      <c r="A272" s="145">
        <v>10</v>
      </c>
      <c r="B272" s="91" t="s">
        <v>350</v>
      </c>
      <c r="C272" s="98"/>
      <c r="D272" s="98" t="s">
        <v>56</v>
      </c>
      <c r="E272" s="148" t="s">
        <v>567</v>
      </c>
      <c r="F272" s="148">
        <v>1</v>
      </c>
      <c r="G272" s="124"/>
      <c r="H272" s="124"/>
      <c r="I272" s="148">
        <v>1</v>
      </c>
      <c r="J272" s="148"/>
      <c r="K272" s="148"/>
      <c r="L272" s="148"/>
      <c r="M272" s="148"/>
      <c r="N272" s="148"/>
      <c r="O272" s="92">
        <f t="shared" si="286"/>
        <v>0</v>
      </c>
      <c r="P272" s="93"/>
      <c r="Q272" s="93"/>
      <c r="R272" s="93"/>
      <c r="S272" s="92">
        <f t="shared" si="287"/>
        <v>0</v>
      </c>
      <c r="T272" s="93"/>
      <c r="U272" s="93"/>
      <c r="V272" s="93"/>
      <c r="W272" s="92">
        <f t="shared" si="288"/>
        <v>21900</v>
      </c>
      <c r="X272" s="93"/>
      <c r="Y272" s="93"/>
      <c r="Z272" s="93">
        <v>21900</v>
      </c>
      <c r="AA272" s="92">
        <f t="shared" si="289"/>
        <v>0</v>
      </c>
      <c r="AB272" s="93"/>
      <c r="AC272" s="93"/>
      <c r="AD272" s="93"/>
      <c r="AE272" s="92">
        <f t="shared" si="290"/>
        <v>0</v>
      </c>
      <c r="AF272" s="93"/>
      <c r="AG272" s="93"/>
      <c r="AH272" s="93"/>
      <c r="AI272" s="92">
        <f t="shared" si="291"/>
        <v>0</v>
      </c>
      <c r="AJ272" s="93"/>
      <c r="AK272" s="93"/>
      <c r="AL272" s="93"/>
      <c r="AM272" s="92">
        <f t="shared" si="292"/>
        <v>0</v>
      </c>
      <c r="AN272" s="93"/>
      <c r="AO272" s="93"/>
      <c r="AP272" s="93"/>
      <c r="AQ272" s="92">
        <f t="shared" si="293"/>
        <v>0</v>
      </c>
      <c r="AR272" s="93"/>
      <c r="AS272" s="93"/>
      <c r="AT272" s="93"/>
      <c r="AU272" s="92">
        <f t="shared" si="294"/>
        <v>21900</v>
      </c>
      <c r="AV272" s="92">
        <f t="shared" si="295"/>
        <v>0</v>
      </c>
      <c r="AW272" s="92">
        <f t="shared" si="296"/>
        <v>0</v>
      </c>
      <c r="AX272" s="92">
        <f t="shared" si="297"/>
        <v>21900</v>
      </c>
      <c r="AY272" s="122" t="s">
        <v>106</v>
      </c>
    </row>
    <row r="273" spans="1:51" s="88" customFormat="1" ht="73.5" outlineLevel="1" x14ac:dyDescent="0.25">
      <c r="A273" s="145">
        <v>11</v>
      </c>
      <c r="B273" s="91" t="s">
        <v>351</v>
      </c>
      <c r="C273" s="98" t="s">
        <v>352</v>
      </c>
      <c r="D273" s="98" t="s">
        <v>56</v>
      </c>
      <c r="E273" s="148" t="s">
        <v>565</v>
      </c>
      <c r="F273" s="148">
        <v>1</v>
      </c>
      <c r="G273" s="124"/>
      <c r="H273" s="124"/>
      <c r="I273" s="148"/>
      <c r="J273" s="148"/>
      <c r="K273" s="148"/>
      <c r="L273" s="148"/>
      <c r="M273" s="148"/>
      <c r="N273" s="148">
        <v>1</v>
      </c>
      <c r="O273" s="92">
        <f t="shared" si="286"/>
        <v>13625</v>
      </c>
      <c r="P273" s="93"/>
      <c r="Q273" s="93"/>
      <c r="R273" s="93">
        <v>13625</v>
      </c>
      <c r="S273" s="92">
        <f t="shared" si="287"/>
        <v>13625</v>
      </c>
      <c r="T273" s="93"/>
      <c r="U273" s="93"/>
      <c r="V273" s="93">
        <v>13625</v>
      </c>
      <c r="W273" s="92">
        <f t="shared" si="288"/>
        <v>13625</v>
      </c>
      <c r="X273" s="93"/>
      <c r="Y273" s="93"/>
      <c r="Z273" s="93">
        <v>13625</v>
      </c>
      <c r="AA273" s="92">
        <f t="shared" si="289"/>
        <v>13625</v>
      </c>
      <c r="AB273" s="93"/>
      <c r="AC273" s="93"/>
      <c r="AD273" s="93">
        <v>13625</v>
      </c>
      <c r="AE273" s="92">
        <f t="shared" si="290"/>
        <v>13625</v>
      </c>
      <c r="AF273" s="93"/>
      <c r="AG273" s="93"/>
      <c r="AH273" s="93">
        <v>13625</v>
      </c>
      <c r="AI273" s="92">
        <f t="shared" si="291"/>
        <v>13625</v>
      </c>
      <c r="AJ273" s="93"/>
      <c r="AK273" s="93"/>
      <c r="AL273" s="93">
        <v>13625</v>
      </c>
      <c r="AM273" s="92">
        <f t="shared" si="292"/>
        <v>13625</v>
      </c>
      <c r="AN273" s="93"/>
      <c r="AO273" s="93"/>
      <c r="AP273" s="93">
        <v>13625</v>
      </c>
      <c r="AQ273" s="92">
        <f t="shared" si="293"/>
        <v>13625</v>
      </c>
      <c r="AR273" s="93"/>
      <c r="AS273" s="93"/>
      <c r="AT273" s="93">
        <v>13625</v>
      </c>
      <c r="AU273" s="92">
        <f t="shared" si="294"/>
        <v>109000</v>
      </c>
      <c r="AV273" s="92">
        <f t="shared" si="295"/>
        <v>0</v>
      </c>
      <c r="AW273" s="92">
        <f t="shared" si="296"/>
        <v>0</v>
      </c>
      <c r="AX273" s="92">
        <f t="shared" si="297"/>
        <v>109000</v>
      </c>
      <c r="AY273" s="122" t="s">
        <v>106</v>
      </c>
    </row>
    <row r="274" spans="1:51" s="88" customFormat="1" ht="73.5" outlineLevel="1" x14ac:dyDescent="0.25">
      <c r="A274" s="145">
        <v>12</v>
      </c>
      <c r="B274" s="91" t="s">
        <v>353</v>
      </c>
      <c r="C274" s="98" t="s">
        <v>352</v>
      </c>
      <c r="D274" s="98" t="s">
        <v>354</v>
      </c>
      <c r="E274" s="148" t="s">
        <v>565</v>
      </c>
      <c r="F274" s="148">
        <v>1</v>
      </c>
      <c r="G274" s="124"/>
      <c r="H274" s="124"/>
      <c r="I274" s="148"/>
      <c r="J274" s="148"/>
      <c r="K274" s="148"/>
      <c r="L274" s="148"/>
      <c r="M274" s="148"/>
      <c r="N274" s="148">
        <v>1</v>
      </c>
      <c r="O274" s="92">
        <f t="shared" si="286"/>
        <v>0</v>
      </c>
      <c r="P274" s="93"/>
      <c r="Q274" s="93"/>
      <c r="R274" s="93"/>
      <c r="S274" s="92">
        <f t="shared" si="287"/>
        <v>0</v>
      </c>
      <c r="T274" s="93"/>
      <c r="U274" s="93"/>
      <c r="V274" s="93"/>
      <c r="W274" s="92">
        <f t="shared" si="288"/>
        <v>95033.3</v>
      </c>
      <c r="X274" s="93"/>
      <c r="Y274" s="93"/>
      <c r="Z274" s="93">
        <v>95033.3</v>
      </c>
      <c r="AA274" s="92">
        <f t="shared" si="289"/>
        <v>95033.3</v>
      </c>
      <c r="AB274" s="93"/>
      <c r="AC274" s="93"/>
      <c r="AD274" s="93">
        <v>95033.3</v>
      </c>
      <c r="AE274" s="92">
        <f t="shared" si="290"/>
        <v>95033.3</v>
      </c>
      <c r="AF274" s="93"/>
      <c r="AG274" s="93"/>
      <c r="AH274" s="93">
        <v>95033.3</v>
      </c>
      <c r="AI274" s="92">
        <f t="shared" si="291"/>
        <v>95033.5</v>
      </c>
      <c r="AJ274" s="93"/>
      <c r="AK274" s="93"/>
      <c r="AL274" s="93">
        <v>95033.5</v>
      </c>
      <c r="AM274" s="92">
        <f t="shared" si="292"/>
        <v>95033.3</v>
      </c>
      <c r="AN274" s="93"/>
      <c r="AO274" s="93"/>
      <c r="AP274" s="93">
        <v>95033.3</v>
      </c>
      <c r="AQ274" s="92">
        <f t="shared" si="293"/>
        <v>95033.3</v>
      </c>
      <c r="AR274" s="93"/>
      <c r="AS274" s="93"/>
      <c r="AT274" s="93">
        <v>95033.3</v>
      </c>
      <c r="AU274" s="92">
        <f t="shared" si="294"/>
        <v>570200</v>
      </c>
      <c r="AV274" s="92">
        <f t="shared" si="295"/>
        <v>0</v>
      </c>
      <c r="AW274" s="92">
        <f t="shared" si="296"/>
        <v>0</v>
      </c>
      <c r="AX274" s="92">
        <f t="shared" si="297"/>
        <v>570200</v>
      </c>
      <c r="AY274" s="122" t="s">
        <v>106</v>
      </c>
    </row>
    <row r="275" spans="1:51" s="88" customFormat="1" ht="73.5" outlineLevel="1" x14ac:dyDescent="0.25">
      <c r="A275" s="145">
        <v>13</v>
      </c>
      <c r="B275" s="91" t="s">
        <v>353</v>
      </c>
      <c r="C275" s="98" t="s">
        <v>352</v>
      </c>
      <c r="D275" s="98" t="s">
        <v>193</v>
      </c>
      <c r="E275" s="148" t="s">
        <v>565</v>
      </c>
      <c r="F275" s="148">
        <v>1</v>
      </c>
      <c r="G275" s="124"/>
      <c r="H275" s="124"/>
      <c r="I275" s="148"/>
      <c r="J275" s="148"/>
      <c r="K275" s="148"/>
      <c r="L275" s="148"/>
      <c r="M275" s="148"/>
      <c r="N275" s="148">
        <v>1</v>
      </c>
      <c r="O275" s="92">
        <f t="shared" si="286"/>
        <v>0</v>
      </c>
      <c r="P275" s="93"/>
      <c r="Q275" s="93"/>
      <c r="R275" s="93"/>
      <c r="S275" s="92">
        <f t="shared" si="287"/>
        <v>0</v>
      </c>
      <c r="T275" s="93"/>
      <c r="U275" s="93"/>
      <c r="V275" s="93"/>
      <c r="W275" s="92">
        <f t="shared" si="288"/>
        <v>3966.7</v>
      </c>
      <c r="X275" s="93"/>
      <c r="Y275" s="93"/>
      <c r="Z275" s="93">
        <v>3966.7</v>
      </c>
      <c r="AA275" s="92">
        <f t="shared" si="289"/>
        <v>3966.7</v>
      </c>
      <c r="AB275" s="93"/>
      <c r="AC275" s="93"/>
      <c r="AD275" s="93">
        <v>3966.7</v>
      </c>
      <c r="AE275" s="92">
        <f t="shared" si="290"/>
        <v>3966.7</v>
      </c>
      <c r="AF275" s="93"/>
      <c r="AG275" s="93"/>
      <c r="AH275" s="93">
        <v>3966.7</v>
      </c>
      <c r="AI275" s="92">
        <f t="shared" si="291"/>
        <v>3966.7</v>
      </c>
      <c r="AJ275" s="93"/>
      <c r="AK275" s="93"/>
      <c r="AL275" s="93">
        <v>3966.7</v>
      </c>
      <c r="AM275" s="92">
        <f t="shared" si="292"/>
        <v>3966.7</v>
      </c>
      <c r="AN275" s="93"/>
      <c r="AO275" s="93"/>
      <c r="AP275" s="93">
        <v>3966.7</v>
      </c>
      <c r="AQ275" s="92">
        <f t="shared" si="293"/>
        <v>3966.5</v>
      </c>
      <c r="AR275" s="93"/>
      <c r="AS275" s="93"/>
      <c r="AT275" s="93">
        <v>3966.5</v>
      </c>
      <c r="AU275" s="92">
        <f t="shared" si="294"/>
        <v>23800</v>
      </c>
      <c r="AV275" s="92">
        <f t="shared" si="295"/>
        <v>0</v>
      </c>
      <c r="AW275" s="92">
        <f t="shared" si="296"/>
        <v>0</v>
      </c>
      <c r="AX275" s="92">
        <f t="shared" si="297"/>
        <v>23800</v>
      </c>
      <c r="AY275" s="122" t="s">
        <v>106</v>
      </c>
    </row>
    <row r="276" spans="1:51" s="88" customFormat="1" ht="73.5" outlineLevel="1" x14ac:dyDescent="0.25">
      <c r="A276" s="145">
        <v>14</v>
      </c>
      <c r="B276" s="91" t="s">
        <v>353</v>
      </c>
      <c r="C276" s="98" t="s">
        <v>352</v>
      </c>
      <c r="D276" s="98" t="s">
        <v>258</v>
      </c>
      <c r="E276" s="148" t="s">
        <v>565</v>
      </c>
      <c r="F276" s="148">
        <v>1</v>
      </c>
      <c r="G276" s="124"/>
      <c r="H276" s="124"/>
      <c r="I276" s="148"/>
      <c r="J276" s="148"/>
      <c r="K276" s="148"/>
      <c r="L276" s="148"/>
      <c r="M276" s="148"/>
      <c r="N276" s="148">
        <v>1</v>
      </c>
      <c r="O276" s="92">
        <f t="shared" si="286"/>
        <v>0</v>
      </c>
      <c r="P276" s="93"/>
      <c r="Q276" s="93"/>
      <c r="R276" s="93"/>
      <c r="S276" s="92">
        <f t="shared" si="287"/>
        <v>0</v>
      </c>
      <c r="T276" s="93"/>
      <c r="U276" s="93"/>
      <c r="V276" s="93"/>
      <c r="W276" s="92">
        <f t="shared" si="288"/>
        <v>11616.665999999999</v>
      </c>
      <c r="X276" s="93"/>
      <c r="Y276" s="93"/>
      <c r="Z276" s="123">
        <v>11616.665999999999</v>
      </c>
      <c r="AA276" s="92">
        <f t="shared" si="289"/>
        <v>11616.665999999999</v>
      </c>
      <c r="AB276" s="93"/>
      <c r="AC276" s="93"/>
      <c r="AD276" s="93">
        <v>11616.665999999999</v>
      </c>
      <c r="AE276" s="92">
        <f t="shared" si="290"/>
        <v>11616.665999999999</v>
      </c>
      <c r="AF276" s="93"/>
      <c r="AG276" s="93"/>
      <c r="AH276" s="93">
        <v>11616.665999999999</v>
      </c>
      <c r="AI276" s="92">
        <f t="shared" si="291"/>
        <v>11616.665999999999</v>
      </c>
      <c r="AJ276" s="93"/>
      <c r="AK276" s="93"/>
      <c r="AL276" s="93">
        <v>11616.665999999999</v>
      </c>
      <c r="AM276" s="92">
        <f t="shared" si="292"/>
        <v>11616.665999999999</v>
      </c>
      <c r="AN276" s="93"/>
      <c r="AO276" s="93"/>
      <c r="AP276" s="93">
        <v>11616.665999999999</v>
      </c>
      <c r="AQ276" s="92">
        <f t="shared" si="293"/>
        <v>11616.665999999999</v>
      </c>
      <c r="AR276" s="93"/>
      <c r="AS276" s="93"/>
      <c r="AT276" s="93">
        <v>11616.665999999999</v>
      </c>
      <c r="AU276" s="92">
        <f t="shared" si="294"/>
        <v>69699.995999999999</v>
      </c>
      <c r="AV276" s="92">
        <f t="shared" si="295"/>
        <v>0</v>
      </c>
      <c r="AW276" s="92">
        <f t="shared" si="296"/>
        <v>0</v>
      </c>
      <c r="AX276" s="92">
        <f t="shared" si="297"/>
        <v>69699.995999999999</v>
      </c>
      <c r="AY276" s="122" t="s">
        <v>106</v>
      </c>
    </row>
    <row r="277" spans="1:51" s="88" customFormat="1" ht="73.5" outlineLevel="1" x14ac:dyDescent="0.25">
      <c r="A277" s="145">
        <v>15</v>
      </c>
      <c r="B277" s="91" t="s">
        <v>353</v>
      </c>
      <c r="C277" s="98" t="s">
        <v>352</v>
      </c>
      <c r="D277" s="98" t="s">
        <v>256</v>
      </c>
      <c r="E277" s="148" t="s">
        <v>565</v>
      </c>
      <c r="F277" s="148">
        <v>1</v>
      </c>
      <c r="G277" s="124"/>
      <c r="H277" s="124"/>
      <c r="I277" s="148"/>
      <c r="J277" s="148"/>
      <c r="K277" s="148"/>
      <c r="L277" s="148"/>
      <c r="M277" s="148"/>
      <c r="N277" s="148">
        <v>1</v>
      </c>
      <c r="O277" s="92">
        <f t="shared" si="286"/>
        <v>0</v>
      </c>
      <c r="P277" s="93"/>
      <c r="Q277" s="93"/>
      <c r="R277" s="93"/>
      <c r="S277" s="92">
        <f t="shared" si="287"/>
        <v>0</v>
      </c>
      <c r="T277" s="93"/>
      <c r="U277" s="93"/>
      <c r="V277" s="93"/>
      <c r="W277" s="92">
        <f t="shared" si="288"/>
        <v>133.333</v>
      </c>
      <c r="X277" s="93"/>
      <c r="Y277" s="93"/>
      <c r="Z277" s="93">
        <v>133.333</v>
      </c>
      <c r="AA277" s="92">
        <f t="shared" si="289"/>
        <v>133.333</v>
      </c>
      <c r="AB277" s="93"/>
      <c r="AC277" s="93"/>
      <c r="AD277" s="93">
        <v>133.333</v>
      </c>
      <c r="AE277" s="92">
        <f t="shared" si="290"/>
        <v>133.333</v>
      </c>
      <c r="AF277" s="93"/>
      <c r="AG277" s="93"/>
      <c r="AH277" s="93">
        <v>133.333</v>
      </c>
      <c r="AI277" s="92">
        <f t="shared" si="291"/>
        <v>133.333</v>
      </c>
      <c r="AJ277" s="93"/>
      <c r="AK277" s="93"/>
      <c r="AL277" s="93">
        <v>133.333</v>
      </c>
      <c r="AM277" s="92">
        <f t="shared" si="292"/>
        <v>133.333</v>
      </c>
      <c r="AN277" s="93"/>
      <c r="AO277" s="93"/>
      <c r="AP277" s="93">
        <v>133.333</v>
      </c>
      <c r="AQ277" s="92">
        <f t="shared" si="293"/>
        <v>133.333</v>
      </c>
      <c r="AR277" s="93"/>
      <c r="AS277" s="93"/>
      <c r="AT277" s="93">
        <v>133.333</v>
      </c>
      <c r="AU277" s="92">
        <f t="shared" si="294"/>
        <v>799.99799999999993</v>
      </c>
      <c r="AV277" s="92">
        <f t="shared" si="295"/>
        <v>0</v>
      </c>
      <c r="AW277" s="92">
        <f t="shared" si="296"/>
        <v>0</v>
      </c>
      <c r="AX277" s="92">
        <f t="shared" si="297"/>
        <v>799.99799999999993</v>
      </c>
      <c r="AY277" s="122" t="s">
        <v>106</v>
      </c>
    </row>
    <row r="278" spans="1:51" s="88" customFormat="1" ht="73.5" outlineLevel="1" x14ac:dyDescent="0.25">
      <c r="A278" s="145">
        <v>16</v>
      </c>
      <c r="B278" s="91" t="s">
        <v>353</v>
      </c>
      <c r="C278" s="98" t="s">
        <v>352</v>
      </c>
      <c r="D278" s="98" t="s">
        <v>355</v>
      </c>
      <c r="E278" s="148" t="s">
        <v>565</v>
      </c>
      <c r="F278" s="148">
        <v>1</v>
      </c>
      <c r="G278" s="124"/>
      <c r="H278" s="124"/>
      <c r="I278" s="148"/>
      <c r="J278" s="148"/>
      <c r="K278" s="148"/>
      <c r="L278" s="148"/>
      <c r="M278" s="148"/>
      <c r="N278" s="148">
        <v>1</v>
      </c>
      <c r="O278" s="92">
        <f t="shared" si="286"/>
        <v>0</v>
      </c>
      <c r="P278" s="93"/>
      <c r="Q278" s="93"/>
      <c r="R278" s="93"/>
      <c r="S278" s="92">
        <f t="shared" si="287"/>
        <v>0</v>
      </c>
      <c r="T278" s="93"/>
      <c r="U278" s="93"/>
      <c r="V278" s="93"/>
      <c r="W278" s="92">
        <f t="shared" si="288"/>
        <v>2650</v>
      </c>
      <c r="X278" s="93"/>
      <c r="Y278" s="93"/>
      <c r="Z278" s="93">
        <v>2650</v>
      </c>
      <c r="AA278" s="92">
        <f t="shared" si="289"/>
        <v>2650</v>
      </c>
      <c r="AB278" s="93"/>
      <c r="AC278" s="93"/>
      <c r="AD278" s="93">
        <v>2650</v>
      </c>
      <c r="AE278" s="92">
        <f t="shared" si="290"/>
        <v>2650</v>
      </c>
      <c r="AF278" s="93"/>
      <c r="AG278" s="93"/>
      <c r="AH278" s="93">
        <v>2650</v>
      </c>
      <c r="AI278" s="92">
        <f t="shared" si="291"/>
        <v>2650</v>
      </c>
      <c r="AJ278" s="93"/>
      <c r="AK278" s="93"/>
      <c r="AL278" s="93">
        <v>2650</v>
      </c>
      <c r="AM278" s="92">
        <f t="shared" si="292"/>
        <v>2650</v>
      </c>
      <c r="AN278" s="93"/>
      <c r="AO278" s="93"/>
      <c r="AP278" s="93">
        <v>2650</v>
      </c>
      <c r="AQ278" s="92">
        <f t="shared" si="293"/>
        <v>2650</v>
      </c>
      <c r="AR278" s="93"/>
      <c r="AS278" s="93"/>
      <c r="AT278" s="93">
        <v>2650</v>
      </c>
      <c r="AU278" s="92">
        <f t="shared" si="294"/>
        <v>15900</v>
      </c>
      <c r="AV278" s="92">
        <f t="shared" si="295"/>
        <v>0</v>
      </c>
      <c r="AW278" s="92">
        <f t="shared" si="296"/>
        <v>0</v>
      </c>
      <c r="AX278" s="92">
        <f t="shared" si="297"/>
        <v>15900</v>
      </c>
      <c r="AY278" s="122" t="s">
        <v>106</v>
      </c>
    </row>
    <row r="279" spans="1:51" s="88" customFormat="1" ht="73.5" outlineLevel="1" x14ac:dyDescent="0.25">
      <c r="A279" s="145">
        <v>17</v>
      </c>
      <c r="B279" s="91" t="s">
        <v>353</v>
      </c>
      <c r="C279" s="98" t="s">
        <v>352</v>
      </c>
      <c r="D279" s="98" t="s">
        <v>258</v>
      </c>
      <c r="E279" s="148" t="s">
        <v>565</v>
      </c>
      <c r="F279" s="148">
        <v>1</v>
      </c>
      <c r="G279" s="124"/>
      <c r="H279" s="124"/>
      <c r="I279" s="148"/>
      <c r="J279" s="148"/>
      <c r="K279" s="148"/>
      <c r="L279" s="148"/>
      <c r="M279" s="148"/>
      <c r="N279" s="148">
        <v>1</v>
      </c>
      <c r="O279" s="92">
        <f t="shared" si="286"/>
        <v>0</v>
      </c>
      <c r="P279" s="93"/>
      <c r="Q279" s="93"/>
      <c r="R279" s="93"/>
      <c r="S279" s="92">
        <f t="shared" si="287"/>
        <v>0</v>
      </c>
      <c r="T279" s="93"/>
      <c r="U279" s="93"/>
      <c r="V279" s="93"/>
      <c r="W279" s="92">
        <f t="shared" si="288"/>
        <v>2950</v>
      </c>
      <c r="X279" s="93"/>
      <c r="Y279" s="93"/>
      <c r="Z279" s="93">
        <v>2950</v>
      </c>
      <c r="AA279" s="92">
        <f t="shared" si="289"/>
        <v>2950</v>
      </c>
      <c r="AB279" s="93"/>
      <c r="AC279" s="93"/>
      <c r="AD279" s="93">
        <v>2950</v>
      </c>
      <c r="AE279" s="92">
        <f t="shared" si="290"/>
        <v>2950</v>
      </c>
      <c r="AF279" s="93"/>
      <c r="AG279" s="93"/>
      <c r="AH279" s="93">
        <v>2950</v>
      </c>
      <c r="AI279" s="92">
        <f t="shared" si="291"/>
        <v>2950</v>
      </c>
      <c r="AJ279" s="93"/>
      <c r="AK279" s="93"/>
      <c r="AL279" s="93">
        <v>2950</v>
      </c>
      <c r="AM279" s="92">
        <f t="shared" si="292"/>
        <v>2950</v>
      </c>
      <c r="AN279" s="93"/>
      <c r="AO279" s="93"/>
      <c r="AP279" s="93">
        <v>2950</v>
      </c>
      <c r="AQ279" s="92">
        <f t="shared" si="293"/>
        <v>2950</v>
      </c>
      <c r="AR279" s="93"/>
      <c r="AS279" s="93"/>
      <c r="AT279" s="93">
        <v>2950</v>
      </c>
      <c r="AU279" s="92">
        <f t="shared" si="294"/>
        <v>17700</v>
      </c>
      <c r="AV279" s="92">
        <f t="shared" si="295"/>
        <v>0</v>
      </c>
      <c r="AW279" s="92">
        <f t="shared" si="296"/>
        <v>0</v>
      </c>
      <c r="AX279" s="92">
        <f t="shared" si="297"/>
        <v>17700</v>
      </c>
      <c r="AY279" s="122" t="s">
        <v>106</v>
      </c>
    </row>
    <row r="280" spans="1:51" s="88" customFormat="1" ht="73.5" outlineLevel="1" x14ac:dyDescent="0.25">
      <c r="A280" s="145">
        <v>18</v>
      </c>
      <c r="B280" s="91" t="s">
        <v>353</v>
      </c>
      <c r="C280" s="98" t="s">
        <v>352</v>
      </c>
      <c r="D280" s="98" t="s">
        <v>356</v>
      </c>
      <c r="E280" s="148" t="s">
        <v>565</v>
      </c>
      <c r="F280" s="148">
        <v>1</v>
      </c>
      <c r="G280" s="124"/>
      <c r="H280" s="124"/>
      <c r="I280" s="148"/>
      <c r="J280" s="148"/>
      <c r="K280" s="148"/>
      <c r="L280" s="148"/>
      <c r="M280" s="148"/>
      <c r="N280" s="148">
        <v>1</v>
      </c>
      <c r="O280" s="92">
        <f t="shared" si="286"/>
        <v>0</v>
      </c>
      <c r="P280" s="93"/>
      <c r="Q280" s="93"/>
      <c r="R280" s="93"/>
      <c r="S280" s="92">
        <f t="shared" si="287"/>
        <v>0</v>
      </c>
      <c r="T280" s="93"/>
      <c r="U280" s="93"/>
      <c r="V280" s="93"/>
      <c r="W280" s="92">
        <f t="shared" si="288"/>
        <v>3783.3330000000001</v>
      </c>
      <c r="X280" s="93"/>
      <c r="Y280" s="93"/>
      <c r="Z280" s="93">
        <v>3783.3330000000001</v>
      </c>
      <c r="AA280" s="92">
        <f t="shared" si="289"/>
        <v>3783.3330000000001</v>
      </c>
      <c r="AB280" s="93"/>
      <c r="AC280" s="93"/>
      <c r="AD280" s="93">
        <v>3783.3330000000001</v>
      </c>
      <c r="AE280" s="92">
        <f t="shared" si="290"/>
        <v>3783.3330000000001</v>
      </c>
      <c r="AF280" s="93"/>
      <c r="AG280" s="93"/>
      <c r="AH280" s="93">
        <v>3783.3330000000001</v>
      </c>
      <c r="AI280" s="92">
        <f t="shared" si="291"/>
        <v>3783.3330000000001</v>
      </c>
      <c r="AJ280" s="93"/>
      <c r="AK280" s="93"/>
      <c r="AL280" s="93">
        <v>3783.3330000000001</v>
      </c>
      <c r="AM280" s="92">
        <f t="shared" si="292"/>
        <v>3783.3330000000001</v>
      </c>
      <c r="AN280" s="93"/>
      <c r="AO280" s="93"/>
      <c r="AP280" s="93">
        <v>3783.3330000000001</v>
      </c>
      <c r="AQ280" s="92">
        <f t="shared" si="293"/>
        <v>3783.3330000000001</v>
      </c>
      <c r="AR280" s="93"/>
      <c r="AS280" s="93"/>
      <c r="AT280" s="93">
        <v>3783.3330000000001</v>
      </c>
      <c r="AU280" s="92">
        <f t="shared" si="294"/>
        <v>22699.998</v>
      </c>
      <c r="AV280" s="92">
        <f t="shared" si="295"/>
        <v>0</v>
      </c>
      <c r="AW280" s="92">
        <f t="shared" si="296"/>
        <v>0</v>
      </c>
      <c r="AX280" s="92">
        <f t="shared" si="297"/>
        <v>22699.998</v>
      </c>
      <c r="AY280" s="122" t="s">
        <v>106</v>
      </c>
    </row>
    <row r="281" spans="1:51" s="88" customFormat="1" ht="73.5" outlineLevel="1" x14ac:dyDescent="0.25">
      <c r="A281" s="145">
        <v>19</v>
      </c>
      <c r="B281" s="91" t="s">
        <v>353</v>
      </c>
      <c r="C281" s="98" t="s">
        <v>352</v>
      </c>
      <c r="D281" s="98" t="s">
        <v>197</v>
      </c>
      <c r="E281" s="148" t="s">
        <v>565</v>
      </c>
      <c r="F281" s="148">
        <v>1</v>
      </c>
      <c r="G281" s="124"/>
      <c r="H281" s="124"/>
      <c r="I281" s="148"/>
      <c r="J281" s="148"/>
      <c r="K281" s="148"/>
      <c r="L281" s="148"/>
      <c r="M281" s="148"/>
      <c r="N281" s="148">
        <v>1</v>
      </c>
      <c r="O281" s="92">
        <f t="shared" si="286"/>
        <v>0</v>
      </c>
      <c r="P281" s="93"/>
      <c r="Q281" s="93"/>
      <c r="R281" s="93"/>
      <c r="S281" s="92">
        <f t="shared" si="287"/>
        <v>0</v>
      </c>
      <c r="T281" s="93"/>
      <c r="U281" s="93"/>
      <c r="V281" s="93"/>
      <c r="W281" s="92">
        <f t="shared" si="288"/>
        <v>17516.666000000001</v>
      </c>
      <c r="X281" s="93"/>
      <c r="Y281" s="93"/>
      <c r="Z281" s="93">
        <v>17516.666000000001</v>
      </c>
      <c r="AA281" s="92">
        <f t="shared" si="289"/>
        <v>17516.666000000001</v>
      </c>
      <c r="AB281" s="93"/>
      <c r="AC281" s="93"/>
      <c r="AD281" s="93">
        <v>17516.666000000001</v>
      </c>
      <c r="AE281" s="92">
        <f t="shared" si="290"/>
        <v>17516.666000000001</v>
      </c>
      <c r="AF281" s="93"/>
      <c r="AG281" s="93"/>
      <c r="AH281" s="93">
        <v>17516.666000000001</v>
      </c>
      <c r="AI281" s="92">
        <f t="shared" si="291"/>
        <v>17516.666000000001</v>
      </c>
      <c r="AJ281" s="93"/>
      <c r="AK281" s="93"/>
      <c r="AL281" s="93">
        <v>17516.666000000001</v>
      </c>
      <c r="AM281" s="92">
        <f t="shared" si="292"/>
        <v>17516.666000000001</v>
      </c>
      <c r="AN281" s="93"/>
      <c r="AO281" s="93"/>
      <c r="AP281" s="93">
        <v>17516.666000000001</v>
      </c>
      <c r="AQ281" s="92">
        <f t="shared" si="293"/>
        <v>17516.666000000001</v>
      </c>
      <c r="AR281" s="93"/>
      <c r="AS281" s="93"/>
      <c r="AT281" s="93">
        <v>17516.666000000001</v>
      </c>
      <c r="AU281" s="92">
        <f t="shared" si="294"/>
        <v>105099.996</v>
      </c>
      <c r="AV281" s="92">
        <f t="shared" si="295"/>
        <v>0</v>
      </c>
      <c r="AW281" s="92">
        <f t="shared" si="296"/>
        <v>0</v>
      </c>
      <c r="AX281" s="92">
        <f t="shared" si="297"/>
        <v>105099.996</v>
      </c>
      <c r="AY281" s="122" t="s">
        <v>106</v>
      </c>
    </row>
    <row r="282" spans="1:51" s="88" customFormat="1" ht="21.75" customHeight="1" outlineLevel="1" x14ac:dyDescent="0.25">
      <c r="A282" s="145">
        <v>20</v>
      </c>
      <c r="B282" s="91" t="s">
        <v>357</v>
      </c>
      <c r="C282" s="98" t="s">
        <v>352</v>
      </c>
      <c r="D282" s="98" t="s">
        <v>248</v>
      </c>
      <c r="E282" s="148" t="s">
        <v>565</v>
      </c>
      <c r="F282" s="148">
        <v>1</v>
      </c>
      <c r="G282" s="124"/>
      <c r="H282" s="124"/>
      <c r="I282" s="148"/>
      <c r="J282" s="148">
        <v>1</v>
      </c>
      <c r="K282" s="148"/>
      <c r="L282" s="148"/>
      <c r="M282" s="148"/>
      <c r="N282" s="148"/>
      <c r="O282" s="92">
        <f t="shared" si="286"/>
        <v>0</v>
      </c>
      <c r="P282" s="93"/>
      <c r="Q282" s="93"/>
      <c r="R282" s="93"/>
      <c r="S282" s="92">
        <f t="shared" si="287"/>
        <v>0</v>
      </c>
      <c r="T282" s="93"/>
      <c r="U282" s="93"/>
      <c r="V282" s="93"/>
      <c r="W282" s="92">
        <f t="shared" si="288"/>
        <v>80900</v>
      </c>
      <c r="X282" s="93"/>
      <c r="Y282" s="93"/>
      <c r="Z282" s="93">
        <v>80900</v>
      </c>
      <c r="AA282" s="92">
        <f t="shared" si="289"/>
        <v>80900</v>
      </c>
      <c r="AB282" s="93"/>
      <c r="AC282" s="93"/>
      <c r="AD282" s="93">
        <v>80900</v>
      </c>
      <c r="AE282" s="92">
        <f t="shared" si="290"/>
        <v>0</v>
      </c>
      <c r="AF282" s="93"/>
      <c r="AG282" s="93"/>
      <c r="AH282" s="93"/>
      <c r="AI282" s="92">
        <f t="shared" si="291"/>
        <v>0</v>
      </c>
      <c r="AJ282" s="93"/>
      <c r="AK282" s="93"/>
      <c r="AL282" s="93"/>
      <c r="AM282" s="92">
        <f t="shared" si="292"/>
        <v>0</v>
      </c>
      <c r="AN282" s="93"/>
      <c r="AO282" s="93"/>
      <c r="AP282" s="93"/>
      <c r="AQ282" s="92">
        <f t="shared" si="293"/>
        <v>0</v>
      </c>
      <c r="AR282" s="93"/>
      <c r="AS282" s="93"/>
      <c r="AT282" s="93"/>
      <c r="AU282" s="92">
        <f t="shared" si="294"/>
        <v>161800</v>
      </c>
      <c r="AV282" s="92">
        <f t="shared" si="295"/>
        <v>0</v>
      </c>
      <c r="AW282" s="92">
        <f t="shared" si="296"/>
        <v>0</v>
      </c>
      <c r="AX282" s="92">
        <f t="shared" si="297"/>
        <v>161800</v>
      </c>
      <c r="AY282" s="122" t="s">
        <v>106</v>
      </c>
    </row>
    <row r="283" spans="1:51" s="88" customFormat="1" ht="73.5" outlineLevel="1" x14ac:dyDescent="0.25">
      <c r="A283" s="145">
        <v>21</v>
      </c>
      <c r="B283" s="91" t="s">
        <v>357</v>
      </c>
      <c r="C283" s="98" t="s">
        <v>352</v>
      </c>
      <c r="D283" s="98" t="s">
        <v>199</v>
      </c>
      <c r="E283" s="148" t="s">
        <v>565</v>
      </c>
      <c r="F283" s="148">
        <v>1</v>
      </c>
      <c r="G283" s="124"/>
      <c r="H283" s="124"/>
      <c r="I283" s="148"/>
      <c r="J283" s="148">
        <v>1</v>
      </c>
      <c r="K283" s="148"/>
      <c r="L283" s="148"/>
      <c r="M283" s="148"/>
      <c r="N283" s="148"/>
      <c r="O283" s="92">
        <f t="shared" si="286"/>
        <v>0</v>
      </c>
      <c r="P283" s="93"/>
      <c r="Q283" s="93"/>
      <c r="R283" s="93"/>
      <c r="S283" s="92">
        <f t="shared" si="287"/>
        <v>0</v>
      </c>
      <c r="T283" s="93"/>
      <c r="U283" s="93"/>
      <c r="V283" s="93"/>
      <c r="W283" s="92">
        <f t="shared" si="288"/>
        <v>32050</v>
      </c>
      <c r="X283" s="93"/>
      <c r="Y283" s="93"/>
      <c r="Z283" s="93">
        <v>32050</v>
      </c>
      <c r="AA283" s="92">
        <f t="shared" si="289"/>
        <v>32050</v>
      </c>
      <c r="AB283" s="93"/>
      <c r="AC283" s="93"/>
      <c r="AD283" s="93">
        <v>32050</v>
      </c>
      <c r="AE283" s="92">
        <f t="shared" si="290"/>
        <v>0</v>
      </c>
      <c r="AF283" s="93"/>
      <c r="AG283" s="93"/>
      <c r="AH283" s="93"/>
      <c r="AI283" s="92">
        <f t="shared" si="291"/>
        <v>0</v>
      </c>
      <c r="AJ283" s="93"/>
      <c r="AK283" s="93"/>
      <c r="AL283" s="93"/>
      <c r="AM283" s="92">
        <f t="shared" si="292"/>
        <v>0</v>
      </c>
      <c r="AN283" s="93"/>
      <c r="AO283" s="93"/>
      <c r="AP283" s="93"/>
      <c r="AQ283" s="92">
        <f t="shared" si="293"/>
        <v>0</v>
      </c>
      <c r="AR283" s="93"/>
      <c r="AS283" s="93"/>
      <c r="AT283" s="93"/>
      <c r="AU283" s="92">
        <f t="shared" si="294"/>
        <v>64100</v>
      </c>
      <c r="AV283" s="92">
        <f t="shared" si="295"/>
        <v>0</v>
      </c>
      <c r="AW283" s="92">
        <f t="shared" si="296"/>
        <v>0</v>
      </c>
      <c r="AX283" s="92">
        <f t="shared" si="297"/>
        <v>64100</v>
      </c>
      <c r="AY283" s="122" t="s">
        <v>106</v>
      </c>
    </row>
    <row r="284" spans="1:51" s="88" customFormat="1" ht="73.5" outlineLevel="1" x14ac:dyDescent="0.25">
      <c r="A284" s="145">
        <v>22</v>
      </c>
      <c r="B284" s="91" t="s">
        <v>357</v>
      </c>
      <c r="C284" s="98" t="s">
        <v>352</v>
      </c>
      <c r="D284" s="98" t="s">
        <v>358</v>
      </c>
      <c r="E284" s="148" t="s">
        <v>565</v>
      </c>
      <c r="F284" s="148">
        <v>1</v>
      </c>
      <c r="G284" s="124"/>
      <c r="H284" s="124"/>
      <c r="I284" s="148"/>
      <c r="J284" s="148"/>
      <c r="K284" s="148">
        <v>1</v>
      </c>
      <c r="L284" s="148"/>
      <c r="M284" s="148"/>
      <c r="N284" s="148"/>
      <c r="O284" s="92">
        <f t="shared" si="286"/>
        <v>0</v>
      </c>
      <c r="P284" s="93"/>
      <c r="Q284" s="93"/>
      <c r="R284" s="93"/>
      <c r="S284" s="92">
        <f t="shared" si="287"/>
        <v>0</v>
      </c>
      <c r="T284" s="93"/>
      <c r="U284" s="93"/>
      <c r="V284" s="93"/>
      <c r="W284" s="92">
        <f t="shared" si="288"/>
        <v>0</v>
      </c>
      <c r="X284" s="93"/>
      <c r="Y284" s="93"/>
      <c r="Z284" s="93"/>
      <c r="AA284" s="92">
        <f t="shared" si="289"/>
        <v>112450</v>
      </c>
      <c r="AB284" s="93"/>
      <c r="AC284" s="93"/>
      <c r="AD284" s="93">
        <v>112450</v>
      </c>
      <c r="AE284" s="92">
        <f t="shared" si="290"/>
        <v>112450</v>
      </c>
      <c r="AF284" s="93"/>
      <c r="AG284" s="93"/>
      <c r="AH284" s="93">
        <v>112450</v>
      </c>
      <c r="AI284" s="92">
        <f t="shared" si="291"/>
        <v>0</v>
      </c>
      <c r="AJ284" s="93"/>
      <c r="AK284" s="93"/>
      <c r="AL284" s="93"/>
      <c r="AM284" s="92">
        <f t="shared" si="292"/>
        <v>0</v>
      </c>
      <c r="AN284" s="93"/>
      <c r="AO284" s="93"/>
      <c r="AP284" s="93"/>
      <c r="AQ284" s="92">
        <f t="shared" si="293"/>
        <v>0</v>
      </c>
      <c r="AR284" s="93"/>
      <c r="AS284" s="93"/>
      <c r="AT284" s="93"/>
      <c r="AU284" s="92">
        <f t="shared" si="294"/>
        <v>224900</v>
      </c>
      <c r="AV284" s="92">
        <f t="shared" si="295"/>
        <v>0</v>
      </c>
      <c r="AW284" s="92">
        <f t="shared" si="296"/>
        <v>0</v>
      </c>
      <c r="AX284" s="92">
        <f t="shared" si="297"/>
        <v>224900</v>
      </c>
      <c r="AY284" s="122" t="s">
        <v>106</v>
      </c>
    </row>
    <row r="285" spans="1:51" s="88" customFormat="1" ht="73.5" outlineLevel="1" x14ac:dyDescent="0.25">
      <c r="A285" s="145">
        <v>23</v>
      </c>
      <c r="B285" s="91" t="s">
        <v>357</v>
      </c>
      <c r="C285" s="98" t="s">
        <v>352</v>
      </c>
      <c r="D285" s="98" t="s">
        <v>201</v>
      </c>
      <c r="E285" s="148" t="s">
        <v>565</v>
      </c>
      <c r="F285" s="148">
        <v>1</v>
      </c>
      <c r="G285" s="124"/>
      <c r="H285" s="124"/>
      <c r="I285" s="148"/>
      <c r="J285" s="148"/>
      <c r="K285" s="148">
        <v>1</v>
      </c>
      <c r="L285" s="148"/>
      <c r="M285" s="148"/>
      <c r="N285" s="148"/>
      <c r="O285" s="92">
        <f t="shared" si="286"/>
        <v>0</v>
      </c>
      <c r="P285" s="93"/>
      <c r="Q285" s="93"/>
      <c r="R285" s="93"/>
      <c r="S285" s="92">
        <f t="shared" si="287"/>
        <v>0</v>
      </c>
      <c r="T285" s="93"/>
      <c r="U285" s="93"/>
      <c r="V285" s="93"/>
      <c r="W285" s="92">
        <f t="shared" si="288"/>
        <v>0</v>
      </c>
      <c r="X285" s="93"/>
      <c r="Y285" s="93"/>
      <c r="Z285" s="93"/>
      <c r="AA285" s="92">
        <f t="shared" si="289"/>
        <v>9650</v>
      </c>
      <c r="AB285" s="93"/>
      <c r="AC285" s="93"/>
      <c r="AD285" s="93">
        <v>9650</v>
      </c>
      <c r="AE285" s="92">
        <f t="shared" si="290"/>
        <v>9650</v>
      </c>
      <c r="AF285" s="93"/>
      <c r="AG285" s="93"/>
      <c r="AH285" s="93">
        <v>9650</v>
      </c>
      <c r="AI285" s="92">
        <f t="shared" si="291"/>
        <v>0</v>
      </c>
      <c r="AJ285" s="93"/>
      <c r="AK285" s="93"/>
      <c r="AL285" s="93"/>
      <c r="AM285" s="92">
        <f t="shared" si="292"/>
        <v>0</v>
      </c>
      <c r="AN285" s="93"/>
      <c r="AO285" s="93"/>
      <c r="AP285" s="93"/>
      <c r="AQ285" s="92">
        <f t="shared" si="293"/>
        <v>0</v>
      </c>
      <c r="AR285" s="93"/>
      <c r="AS285" s="93"/>
      <c r="AT285" s="93"/>
      <c r="AU285" s="92">
        <f t="shared" si="294"/>
        <v>19300</v>
      </c>
      <c r="AV285" s="92">
        <f t="shared" si="295"/>
        <v>0</v>
      </c>
      <c r="AW285" s="92">
        <f t="shared" si="296"/>
        <v>0</v>
      </c>
      <c r="AX285" s="92">
        <f t="shared" si="297"/>
        <v>19300</v>
      </c>
      <c r="AY285" s="122" t="s">
        <v>106</v>
      </c>
    </row>
    <row r="286" spans="1:51" s="88" customFormat="1" ht="73.5" outlineLevel="1" x14ac:dyDescent="0.25">
      <c r="A286" s="145">
        <v>24</v>
      </c>
      <c r="B286" s="91" t="s">
        <v>359</v>
      </c>
      <c r="C286" s="98" t="s">
        <v>352</v>
      </c>
      <c r="D286" s="98" t="s">
        <v>248</v>
      </c>
      <c r="E286" s="148" t="s">
        <v>565</v>
      </c>
      <c r="F286" s="148">
        <v>1</v>
      </c>
      <c r="G286" s="124"/>
      <c r="H286" s="124"/>
      <c r="I286" s="148"/>
      <c r="J286" s="148"/>
      <c r="K286" s="148">
        <v>1</v>
      </c>
      <c r="L286" s="148"/>
      <c r="M286" s="148"/>
      <c r="N286" s="148"/>
      <c r="O286" s="92">
        <f t="shared" si="286"/>
        <v>0</v>
      </c>
      <c r="P286" s="93"/>
      <c r="Q286" s="93"/>
      <c r="R286" s="93"/>
      <c r="S286" s="92">
        <f t="shared" si="287"/>
        <v>166275</v>
      </c>
      <c r="T286" s="93"/>
      <c r="U286" s="93"/>
      <c r="V286" s="93">
        <v>166275</v>
      </c>
      <c r="W286" s="92">
        <f t="shared" si="288"/>
        <v>166275</v>
      </c>
      <c r="X286" s="93"/>
      <c r="Y286" s="93"/>
      <c r="Z286" s="93">
        <v>166275</v>
      </c>
      <c r="AA286" s="92">
        <f t="shared" si="289"/>
        <v>166275</v>
      </c>
      <c r="AB286" s="93"/>
      <c r="AC286" s="93"/>
      <c r="AD286" s="93">
        <v>166275</v>
      </c>
      <c r="AE286" s="92">
        <f t="shared" si="290"/>
        <v>166275</v>
      </c>
      <c r="AF286" s="93"/>
      <c r="AG286" s="93"/>
      <c r="AH286" s="93">
        <v>166275</v>
      </c>
      <c r="AI286" s="92">
        <f t="shared" si="291"/>
        <v>0</v>
      </c>
      <c r="AJ286" s="93"/>
      <c r="AK286" s="93"/>
      <c r="AL286" s="93"/>
      <c r="AM286" s="92">
        <f t="shared" si="292"/>
        <v>0</v>
      </c>
      <c r="AN286" s="93"/>
      <c r="AO286" s="93"/>
      <c r="AP286" s="93"/>
      <c r="AQ286" s="92">
        <f t="shared" si="293"/>
        <v>0</v>
      </c>
      <c r="AR286" s="93"/>
      <c r="AS286" s="93"/>
      <c r="AT286" s="93"/>
      <c r="AU286" s="92">
        <f t="shared" si="294"/>
        <v>665100</v>
      </c>
      <c r="AV286" s="92">
        <f t="shared" si="295"/>
        <v>0</v>
      </c>
      <c r="AW286" s="92">
        <f t="shared" si="296"/>
        <v>0</v>
      </c>
      <c r="AX286" s="92">
        <f t="shared" si="297"/>
        <v>665100</v>
      </c>
      <c r="AY286" s="122" t="s">
        <v>106</v>
      </c>
    </row>
    <row r="287" spans="1:51" s="88" customFormat="1" ht="73.5" outlineLevel="1" x14ac:dyDescent="0.25">
      <c r="A287" s="145">
        <v>25</v>
      </c>
      <c r="B287" s="91" t="s">
        <v>359</v>
      </c>
      <c r="C287" s="98" t="s">
        <v>352</v>
      </c>
      <c r="D287" s="98" t="s">
        <v>199</v>
      </c>
      <c r="E287" s="148" t="s">
        <v>565</v>
      </c>
      <c r="F287" s="148">
        <v>1</v>
      </c>
      <c r="G287" s="124"/>
      <c r="H287" s="124"/>
      <c r="I287" s="148"/>
      <c r="J287" s="148"/>
      <c r="K287" s="148">
        <v>1</v>
      </c>
      <c r="L287" s="148"/>
      <c r="M287" s="148"/>
      <c r="N287" s="148"/>
      <c r="O287" s="92">
        <f t="shared" si="286"/>
        <v>0</v>
      </c>
      <c r="P287" s="93"/>
      <c r="Q287" s="93"/>
      <c r="R287" s="93"/>
      <c r="S287" s="92">
        <f t="shared" si="287"/>
        <v>0</v>
      </c>
      <c r="T287" s="93"/>
      <c r="U287" s="93"/>
      <c r="V287" s="93"/>
      <c r="W287" s="92">
        <f t="shared" si="288"/>
        <v>53733.332999999999</v>
      </c>
      <c r="X287" s="93"/>
      <c r="Y287" s="93"/>
      <c r="Z287" s="93">
        <v>53733.332999999999</v>
      </c>
      <c r="AA287" s="92">
        <f t="shared" si="289"/>
        <v>53733.332999999999</v>
      </c>
      <c r="AB287" s="93"/>
      <c r="AC287" s="93"/>
      <c r="AD287" s="93">
        <v>53733.332999999999</v>
      </c>
      <c r="AE287" s="92">
        <f t="shared" si="290"/>
        <v>53733.332999999999</v>
      </c>
      <c r="AF287" s="93"/>
      <c r="AG287" s="93"/>
      <c r="AH287" s="93">
        <v>53733.332999999999</v>
      </c>
      <c r="AI287" s="92">
        <f t="shared" si="291"/>
        <v>0</v>
      </c>
      <c r="AJ287" s="93"/>
      <c r="AK287" s="93"/>
      <c r="AL287" s="93"/>
      <c r="AM287" s="92">
        <f t="shared" si="292"/>
        <v>0</v>
      </c>
      <c r="AN287" s="93"/>
      <c r="AO287" s="93"/>
      <c r="AP287" s="93"/>
      <c r="AQ287" s="92">
        <f t="shared" si="293"/>
        <v>0</v>
      </c>
      <c r="AR287" s="93"/>
      <c r="AS287" s="93"/>
      <c r="AT287" s="93"/>
      <c r="AU287" s="92">
        <f t="shared" si="294"/>
        <v>161199.99900000001</v>
      </c>
      <c r="AV287" s="92">
        <f t="shared" si="295"/>
        <v>0</v>
      </c>
      <c r="AW287" s="92">
        <f t="shared" si="296"/>
        <v>0</v>
      </c>
      <c r="AX287" s="92">
        <f t="shared" si="297"/>
        <v>161199.99900000001</v>
      </c>
      <c r="AY287" s="122" t="s">
        <v>106</v>
      </c>
    </row>
    <row r="288" spans="1:51" s="88" customFormat="1" ht="73.5" outlineLevel="1" x14ac:dyDescent="0.25">
      <c r="A288" s="145">
        <v>26</v>
      </c>
      <c r="B288" s="91" t="s">
        <v>360</v>
      </c>
      <c r="C288" s="98" t="s">
        <v>352</v>
      </c>
      <c r="D288" s="98" t="s">
        <v>201</v>
      </c>
      <c r="E288" s="148" t="s">
        <v>565</v>
      </c>
      <c r="F288" s="148">
        <v>1</v>
      </c>
      <c r="G288" s="124"/>
      <c r="H288" s="124"/>
      <c r="I288" s="148"/>
      <c r="J288" s="148">
        <v>1</v>
      </c>
      <c r="K288" s="148"/>
      <c r="L288" s="148"/>
      <c r="M288" s="148"/>
      <c r="N288" s="148"/>
      <c r="O288" s="92">
        <f t="shared" si="286"/>
        <v>0</v>
      </c>
      <c r="P288" s="93"/>
      <c r="Q288" s="93"/>
      <c r="R288" s="93"/>
      <c r="S288" s="92">
        <f t="shared" si="287"/>
        <v>0</v>
      </c>
      <c r="T288" s="93"/>
      <c r="U288" s="93"/>
      <c r="V288" s="93"/>
      <c r="W288" s="92">
        <f t="shared" si="288"/>
        <v>0</v>
      </c>
      <c r="X288" s="93"/>
      <c r="Y288" s="93"/>
      <c r="Z288" s="93"/>
      <c r="AA288" s="92">
        <f t="shared" si="289"/>
        <v>11800</v>
      </c>
      <c r="AB288" s="93"/>
      <c r="AC288" s="93"/>
      <c r="AD288" s="93">
        <v>11800</v>
      </c>
      <c r="AE288" s="92">
        <f t="shared" si="290"/>
        <v>0</v>
      </c>
      <c r="AF288" s="93"/>
      <c r="AG288" s="93"/>
      <c r="AH288" s="93"/>
      <c r="AI288" s="92">
        <f t="shared" si="291"/>
        <v>0</v>
      </c>
      <c r="AJ288" s="93"/>
      <c r="AK288" s="93"/>
      <c r="AL288" s="93"/>
      <c r="AM288" s="92">
        <f t="shared" si="292"/>
        <v>0</v>
      </c>
      <c r="AN288" s="93"/>
      <c r="AO288" s="93"/>
      <c r="AP288" s="93"/>
      <c r="AQ288" s="92">
        <f t="shared" si="293"/>
        <v>0</v>
      </c>
      <c r="AR288" s="93"/>
      <c r="AS288" s="93"/>
      <c r="AT288" s="93"/>
      <c r="AU288" s="92">
        <f t="shared" si="294"/>
        <v>11800</v>
      </c>
      <c r="AV288" s="92">
        <f t="shared" si="295"/>
        <v>0</v>
      </c>
      <c r="AW288" s="92">
        <f t="shared" si="296"/>
        <v>0</v>
      </c>
      <c r="AX288" s="92">
        <f t="shared" si="297"/>
        <v>11800</v>
      </c>
      <c r="AY288" s="122" t="s">
        <v>106</v>
      </c>
    </row>
    <row r="289" spans="1:51" s="88" customFormat="1" ht="73.5" outlineLevel="1" x14ac:dyDescent="0.25">
      <c r="A289" s="145">
        <v>27</v>
      </c>
      <c r="B289" s="91" t="s">
        <v>360</v>
      </c>
      <c r="C289" s="98" t="s">
        <v>352</v>
      </c>
      <c r="D289" s="98" t="s">
        <v>358</v>
      </c>
      <c r="E289" s="148" t="s">
        <v>565</v>
      </c>
      <c r="F289" s="148">
        <v>1</v>
      </c>
      <c r="G289" s="124"/>
      <c r="H289" s="124"/>
      <c r="I289" s="148"/>
      <c r="J289" s="148">
        <v>1</v>
      </c>
      <c r="K289" s="148"/>
      <c r="L289" s="148"/>
      <c r="M289" s="148"/>
      <c r="N289" s="148"/>
      <c r="O289" s="92">
        <f t="shared" si="286"/>
        <v>0</v>
      </c>
      <c r="P289" s="93"/>
      <c r="Q289" s="93"/>
      <c r="R289" s="93"/>
      <c r="S289" s="92">
        <f t="shared" si="287"/>
        <v>0</v>
      </c>
      <c r="T289" s="93"/>
      <c r="U289" s="93"/>
      <c r="V289" s="93"/>
      <c r="W289" s="92">
        <f t="shared" si="288"/>
        <v>0</v>
      </c>
      <c r="X289" s="93"/>
      <c r="Y289" s="93"/>
      <c r="Z289" s="93"/>
      <c r="AA289" s="92">
        <f t="shared" si="289"/>
        <v>5900</v>
      </c>
      <c r="AB289" s="93"/>
      <c r="AC289" s="93"/>
      <c r="AD289" s="93">
        <v>5900</v>
      </c>
      <c r="AE289" s="92">
        <f t="shared" si="290"/>
        <v>0</v>
      </c>
      <c r="AF289" s="93"/>
      <c r="AG289" s="93"/>
      <c r="AH289" s="93"/>
      <c r="AI289" s="92">
        <f t="shared" si="291"/>
        <v>0</v>
      </c>
      <c r="AJ289" s="93"/>
      <c r="AK289" s="93"/>
      <c r="AL289" s="93"/>
      <c r="AM289" s="92">
        <f t="shared" si="292"/>
        <v>0</v>
      </c>
      <c r="AN289" s="93"/>
      <c r="AO289" s="93"/>
      <c r="AP289" s="93"/>
      <c r="AQ289" s="92">
        <f t="shared" si="293"/>
        <v>0</v>
      </c>
      <c r="AR289" s="93"/>
      <c r="AS289" s="93"/>
      <c r="AT289" s="93"/>
      <c r="AU289" s="92">
        <f t="shared" si="294"/>
        <v>5900</v>
      </c>
      <c r="AV289" s="92">
        <f t="shared" si="295"/>
        <v>0</v>
      </c>
      <c r="AW289" s="92">
        <f t="shared" si="296"/>
        <v>0</v>
      </c>
      <c r="AX289" s="92">
        <f t="shared" si="297"/>
        <v>5900</v>
      </c>
      <c r="AY289" s="122" t="s">
        <v>106</v>
      </c>
    </row>
    <row r="290" spans="1:51" s="88" customFormat="1" ht="73.5" outlineLevel="1" x14ac:dyDescent="0.25">
      <c r="A290" s="145">
        <v>28</v>
      </c>
      <c r="B290" s="91" t="s">
        <v>359</v>
      </c>
      <c r="C290" s="104" t="s">
        <v>361</v>
      </c>
      <c r="D290" s="98" t="s">
        <v>362</v>
      </c>
      <c r="E290" s="148" t="s">
        <v>565</v>
      </c>
      <c r="F290" s="148">
        <v>1</v>
      </c>
      <c r="G290" s="124"/>
      <c r="H290" s="124"/>
      <c r="I290" s="148"/>
      <c r="J290" s="148"/>
      <c r="K290" s="148">
        <v>1</v>
      </c>
      <c r="L290" s="148"/>
      <c r="M290" s="148"/>
      <c r="N290" s="148"/>
      <c r="O290" s="92">
        <f t="shared" si="286"/>
        <v>0</v>
      </c>
      <c r="P290" s="93"/>
      <c r="Q290" s="93"/>
      <c r="R290" s="93"/>
      <c r="S290" s="92">
        <f t="shared" si="287"/>
        <v>0</v>
      </c>
      <c r="T290" s="93"/>
      <c r="U290" s="93"/>
      <c r="V290" s="93"/>
      <c r="W290" s="92">
        <f t="shared" si="288"/>
        <v>60000</v>
      </c>
      <c r="X290" s="93"/>
      <c r="Y290" s="93"/>
      <c r="Z290" s="93">
        <v>60000</v>
      </c>
      <c r="AA290" s="92">
        <f t="shared" si="289"/>
        <v>60000</v>
      </c>
      <c r="AB290" s="93"/>
      <c r="AC290" s="93"/>
      <c r="AD290" s="93">
        <v>60000</v>
      </c>
      <c r="AE290" s="92">
        <f t="shared" si="290"/>
        <v>60000</v>
      </c>
      <c r="AF290" s="93"/>
      <c r="AG290" s="93"/>
      <c r="AH290" s="93">
        <v>60000</v>
      </c>
      <c r="AI290" s="92">
        <f t="shared" si="291"/>
        <v>0</v>
      </c>
      <c r="AJ290" s="93"/>
      <c r="AK290" s="93"/>
      <c r="AL290" s="93"/>
      <c r="AM290" s="92">
        <f t="shared" si="292"/>
        <v>0</v>
      </c>
      <c r="AN290" s="93"/>
      <c r="AO290" s="93"/>
      <c r="AP290" s="93"/>
      <c r="AQ290" s="92">
        <f t="shared" si="293"/>
        <v>0</v>
      </c>
      <c r="AR290" s="93"/>
      <c r="AS290" s="93"/>
      <c r="AT290" s="93"/>
      <c r="AU290" s="92">
        <f t="shared" si="294"/>
        <v>180000</v>
      </c>
      <c r="AV290" s="92">
        <f t="shared" si="295"/>
        <v>0</v>
      </c>
      <c r="AW290" s="92">
        <f t="shared" si="296"/>
        <v>0</v>
      </c>
      <c r="AX290" s="92">
        <f t="shared" si="297"/>
        <v>180000</v>
      </c>
      <c r="AY290" s="122" t="s">
        <v>106</v>
      </c>
    </row>
    <row r="291" spans="1:51" s="88" customFormat="1" ht="52.5" outlineLevel="1" x14ac:dyDescent="0.25">
      <c r="A291" s="145">
        <v>29</v>
      </c>
      <c r="B291" s="91" t="s">
        <v>363</v>
      </c>
      <c r="C291" s="104" t="s">
        <v>361</v>
      </c>
      <c r="D291" s="98" t="s">
        <v>258</v>
      </c>
      <c r="E291" s="148" t="s">
        <v>567</v>
      </c>
      <c r="F291" s="148">
        <v>1</v>
      </c>
      <c r="G291" s="124"/>
      <c r="H291" s="124">
        <v>1</v>
      </c>
      <c r="I291" s="148"/>
      <c r="J291" s="148"/>
      <c r="K291" s="148"/>
      <c r="L291" s="148"/>
      <c r="M291" s="148"/>
      <c r="N291" s="148"/>
      <c r="O291" s="92">
        <f t="shared" si="286"/>
        <v>0</v>
      </c>
      <c r="P291" s="93"/>
      <c r="Q291" s="93"/>
      <c r="R291" s="93"/>
      <c r="S291" s="92">
        <f t="shared" si="287"/>
        <v>21500</v>
      </c>
      <c r="T291" s="93"/>
      <c r="U291" s="93">
        <v>21500</v>
      </c>
      <c r="V291" s="93"/>
      <c r="W291" s="92">
        <f t="shared" si="288"/>
        <v>0</v>
      </c>
      <c r="X291" s="93"/>
      <c r="Y291" s="93"/>
      <c r="Z291" s="93"/>
      <c r="AA291" s="92">
        <f t="shared" si="289"/>
        <v>0</v>
      </c>
      <c r="AB291" s="93"/>
      <c r="AC291" s="93"/>
      <c r="AD291" s="93"/>
      <c r="AE291" s="92">
        <f t="shared" si="290"/>
        <v>0</v>
      </c>
      <c r="AF291" s="93"/>
      <c r="AG291" s="93"/>
      <c r="AH291" s="93"/>
      <c r="AI291" s="92">
        <f t="shared" si="291"/>
        <v>0</v>
      </c>
      <c r="AJ291" s="93"/>
      <c r="AK291" s="93"/>
      <c r="AL291" s="93"/>
      <c r="AM291" s="92">
        <f t="shared" si="292"/>
        <v>0</v>
      </c>
      <c r="AN291" s="93"/>
      <c r="AO291" s="93"/>
      <c r="AP291" s="93"/>
      <c r="AQ291" s="92">
        <f t="shared" si="293"/>
        <v>0</v>
      </c>
      <c r="AR291" s="93"/>
      <c r="AS291" s="93"/>
      <c r="AT291" s="93"/>
      <c r="AU291" s="92">
        <f t="shared" si="294"/>
        <v>21500</v>
      </c>
      <c r="AV291" s="92">
        <f t="shared" si="295"/>
        <v>0</v>
      </c>
      <c r="AW291" s="92">
        <f t="shared" si="296"/>
        <v>21500</v>
      </c>
      <c r="AX291" s="92">
        <f t="shared" si="297"/>
        <v>0</v>
      </c>
      <c r="AY291" s="122" t="s">
        <v>106</v>
      </c>
    </row>
    <row r="292" spans="1:51" s="88" customFormat="1" ht="52.5" outlineLevel="1" x14ac:dyDescent="0.25">
      <c r="A292" s="145">
        <v>30</v>
      </c>
      <c r="B292" s="91" t="s">
        <v>363</v>
      </c>
      <c r="C292" s="104" t="s">
        <v>361</v>
      </c>
      <c r="D292" s="98" t="s">
        <v>356</v>
      </c>
      <c r="E292" s="148" t="s">
        <v>567</v>
      </c>
      <c r="F292" s="148">
        <v>1</v>
      </c>
      <c r="G292" s="124"/>
      <c r="H292" s="124">
        <v>1</v>
      </c>
      <c r="I292" s="148"/>
      <c r="J292" s="148"/>
      <c r="K292" s="148"/>
      <c r="L292" s="148"/>
      <c r="M292" s="148"/>
      <c r="N292" s="148"/>
      <c r="O292" s="92">
        <f t="shared" si="286"/>
        <v>0</v>
      </c>
      <c r="P292" s="93"/>
      <c r="Q292" s="93"/>
      <c r="R292" s="93"/>
      <c r="S292" s="92">
        <f t="shared" si="287"/>
        <v>21600</v>
      </c>
      <c r="T292" s="93"/>
      <c r="U292" s="93">
        <v>21600</v>
      </c>
      <c r="V292" s="93"/>
      <c r="W292" s="92">
        <f t="shared" si="288"/>
        <v>0</v>
      </c>
      <c r="X292" s="93"/>
      <c r="Y292" s="93"/>
      <c r="Z292" s="93"/>
      <c r="AA292" s="92">
        <f t="shared" si="289"/>
        <v>0</v>
      </c>
      <c r="AB292" s="93"/>
      <c r="AC292" s="93"/>
      <c r="AD292" s="93"/>
      <c r="AE292" s="92">
        <f t="shared" si="290"/>
        <v>0</v>
      </c>
      <c r="AF292" s="93"/>
      <c r="AG292" s="93"/>
      <c r="AH292" s="93"/>
      <c r="AI292" s="92">
        <f t="shared" si="291"/>
        <v>0</v>
      </c>
      <c r="AJ292" s="93"/>
      <c r="AK292" s="93"/>
      <c r="AL292" s="93"/>
      <c r="AM292" s="92">
        <f t="shared" si="292"/>
        <v>0</v>
      </c>
      <c r="AN292" s="93"/>
      <c r="AO292" s="93"/>
      <c r="AP292" s="93"/>
      <c r="AQ292" s="92">
        <f t="shared" si="293"/>
        <v>0</v>
      </c>
      <c r="AR292" s="93"/>
      <c r="AS292" s="93"/>
      <c r="AT292" s="93"/>
      <c r="AU292" s="92">
        <f t="shared" si="294"/>
        <v>21600</v>
      </c>
      <c r="AV292" s="92">
        <f t="shared" si="295"/>
        <v>0</v>
      </c>
      <c r="AW292" s="92">
        <f t="shared" si="296"/>
        <v>21600</v>
      </c>
      <c r="AX292" s="92">
        <f t="shared" si="297"/>
        <v>0</v>
      </c>
      <c r="AY292" s="122" t="s">
        <v>106</v>
      </c>
    </row>
    <row r="293" spans="1:51" s="88" customFormat="1" ht="73.5" outlineLevel="1" x14ac:dyDescent="0.25">
      <c r="A293" s="145">
        <v>31</v>
      </c>
      <c r="B293" s="91" t="s">
        <v>363</v>
      </c>
      <c r="C293" s="98" t="s">
        <v>352</v>
      </c>
      <c r="D293" s="98" t="s">
        <v>358</v>
      </c>
      <c r="E293" s="148" t="s">
        <v>565</v>
      </c>
      <c r="F293" s="148">
        <v>1</v>
      </c>
      <c r="G293" s="124"/>
      <c r="H293" s="124"/>
      <c r="I293" s="148"/>
      <c r="J293" s="148">
        <v>1</v>
      </c>
      <c r="K293" s="148"/>
      <c r="L293" s="148"/>
      <c r="M293" s="148"/>
      <c r="N293" s="148"/>
      <c r="O293" s="92">
        <f t="shared" si="286"/>
        <v>0</v>
      </c>
      <c r="P293" s="93"/>
      <c r="Q293" s="93"/>
      <c r="R293" s="93"/>
      <c r="S293" s="92">
        <f t="shared" si="287"/>
        <v>23366.666000000001</v>
      </c>
      <c r="T293" s="93"/>
      <c r="U293" s="93"/>
      <c r="V293" s="93">
        <v>23366.666000000001</v>
      </c>
      <c r="W293" s="92">
        <f t="shared" si="288"/>
        <v>23366.666000000001</v>
      </c>
      <c r="X293" s="93"/>
      <c r="Y293" s="93"/>
      <c r="Z293" s="93">
        <v>23366.666000000001</v>
      </c>
      <c r="AA293" s="92">
        <f t="shared" si="289"/>
        <v>23366.666000000001</v>
      </c>
      <c r="AB293" s="93"/>
      <c r="AC293" s="93"/>
      <c r="AD293" s="93">
        <v>23366.666000000001</v>
      </c>
      <c r="AE293" s="92">
        <f t="shared" si="290"/>
        <v>0</v>
      </c>
      <c r="AF293" s="93"/>
      <c r="AG293" s="93"/>
      <c r="AH293" s="93"/>
      <c r="AI293" s="92">
        <f t="shared" si="291"/>
        <v>0</v>
      </c>
      <c r="AJ293" s="93"/>
      <c r="AK293" s="93"/>
      <c r="AL293" s="93"/>
      <c r="AM293" s="92">
        <f t="shared" si="292"/>
        <v>0</v>
      </c>
      <c r="AN293" s="93"/>
      <c r="AO293" s="93"/>
      <c r="AP293" s="93"/>
      <c r="AQ293" s="92">
        <f t="shared" si="293"/>
        <v>0</v>
      </c>
      <c r="AR293" s="93"/>
      <c r="AS293" s="93"/>
      <c r="AT293" s="93"/>
      <c r="AU293" s="92">
        <f t="shared" si="294"/>
        <v>70099.998000000007</v>
      </c>
      <c r="AV293" s="92">
        <f t="shared" si="295"/>
        <v>0</v>
      </c>
      <c r="AW293" s="92">
        <f t="shared" si="296"/>
        <v>0</v>
      </c>
      <c r="AX293" s="92">
        <f t="shared" si="297"/>
        <v>70099.998000000007</v>
      </c>
      <c r="AY293" s="122" t="s">
        <v>106</v>
      </c>
    </row>
    <row r="294" spans="1:51" s="88" customFormat="1" ht="52.5" outlineLevel="1" x14ac:dyDescent="0.25">
      <c r="A294" s="145">
        <v>32</v>
      </c>
      <c r="B294" s="91" t="s">
        <v>364</v>
      </c>
      <c r="C294" s="104" t="s">
        <v>361</v>
      </c>
      <c r="D294" s="98" t="s">
        <v>193</v>
      </c>
      <c r="E294" s="148" t="s">
        <v>567</v>
      </c>
      <c r="F294" s="148">
        <v>1</v>
      </c>
      <c r="G294" s="124"/>
      <c r="H294" s="124"/>
      <c r="I294" s="148">
        <v>1</v>
      </c>
      <c r="J294" s="148"/>
      <c r="K294" s="148"/>
      <c r="L294" s="148"/>
      <c r="M294" s="148"/>
      <c r="N294" s="148"/>
      <c r="O294" s="92">
        <f t="shared" si="286"/>
        <v>0</v>
      </c>
      <c r="P294" s="93"/>
      <c r="Q294" s="93"/>
      <c r="R294" s="93"/>
      <c r="S294" s="92">
        <f t="shared" si="287"/>
        <v>97500</v>
      </c>
      <c r="T294" s="93"/>
      <c r="U294" s="93">
        <v>97500</v>
      </c>
      <c r="V294" s="93"/>
      <c r="W294" s="92">
        <f t="shared" si="288"/>
        <v>97500</v>
      </c>
      <c r="X294" s="93"/>
      <c r="Y294" s="93">
        <v>97500</v>
      </c>
      <c r="Z294" s="93"/>
      <c r="AA294" s="92">
        <f t="shared" si="289"/>
        <v>0</v>
      </c>
      <c r="AB294" s="93"/>
      <c r="AC294" s="93"/>
      <c r="AD294" s="93"/>
      <c r="AE294" s="92">
        <f t="shared" si="290"/>
        <v>0</v>
      </c>
      <c r="AF294" s="93"/>
      <c r="AG294" s="93"/>
      <c r="AH294" s="93"/>
      <c r="AI294" s="92">
        <f t="shared" si="291"/>
        <v>0</v>
      </c>
      <c r="AJ294" s="93"/>
      <c r="AK294" s="93"/>
      <c r="AL294" s="93"/>
      <c r="AM294" s="92">
        <f t="shared" si="292"/>
        <v>0</v>
      </c>
      <c r="AN294" s="93"/>
      <c r="AO294" s="93"/>
      <c r="AP294" s="93"/>
      <c r="AQ294" s="92">
        <f t="shared" si="293"/>
        <v>0</v>
      </c>
      <c r="AR294" s="93"/>
      <c r="AS294" s="93"/>
      <c r="AT294" s="93"/>
      <c r="AU294" s="92">
        <f t="shared" si="294"/>
        <v>195000</v>
      </c>
      <c r="AV294" s="92">
        <f t="shared" si="295"/>
        <v>0</v>
      </c>
      <c r="AW294" s="92">
        <f t="shared" si="296"/>
        <v>195000</v>
      </c>
      <c r="AX294" s="92">
        <f t="shared" si="297"/>
        <v>0</v>
      </c>
      <c r="AY294" s="122" t="s">
        <v>106</v>
      </c>
    </row>
    <row r="295" spans="1:51" s="88" customFormat="1" ht="73.5" outlineLevel="1" x14ac:dyDescent="0.25">
      <c r="A295" s="145">
        <v>33</v>
      </c>
      <c r="B295" s="91" t="s">
        <v>365</v>
      </c>
      <c r="C295" s="98" t="s">
        <v>352</v>
      </c>
      <c r="D295" s="98" t="s">
        <v>248</v>
      </c>
      <c r="E295" s="148" t="s">
        <v>565</v>
      </c>
      <c r="F295" s="148">
        <v>1</v>
      </c>
      <c r="G295" s="124"/>
      <c r="H295" s="124"/>
      <c r="I295" s="148"/>
      <c r="J295" s="148">
        <v>1</v>
      </c>
      <c r="K295" s="148"/>
      <c r="L295" s="148"/>
      <c r="M295" s="148"/>
      <c r="N295" s="148"/>
      <c r="O295" s="92">
        <f t="shared" si="286"/>
        <v>0</v>
      </c>
      <c r="P295" s="93"/>
      <c r="Q295" s="93"/>
      <c r="R295" s="93"/>
      <c r="S295" s="92">
        <f t="shared" si="287"/>
        <v>0</v>
      </c>
      <c r="T295" s="93"/>
      <c r="U295" s="93"/>
      <c r="V295" s="93"/>
      <c r="W295" s="92">
        <f t="shared" si="288"/>
        <v>149700</v>
      </c>
      <c r="X295" s="93"/>
      <c r="Y295" s="93"/>
      <c r="Z295" s="93">
        <v>149700</v>
      </c>
      <c r="AA295" s="92">
        <f t="shared" si="289"/>
        <v>149700</v>
      </c>
      <c r="AB295" s="93"/>
      <c r="AC295" s="93"/>
      <c r="AD295" s="93">
        <v>149700</v>
      </c>
      <c r="AE295" s="92">
        <f t="shared" si="290"/>
        <v>0</v>
      </c>
      <c r="AF295" s="93"/>
      <c r="AG295" s="93"/>
      <c r="AH295" s="93"/>
      <c r="AI295" s="92">
        <f t="shared" si="291"/>
        <v>0</v>
      </c>
      <c r="AJ295" s="93"/>
      <c r="AK295" s="93"/>
      <c r="AL295" s="93"/>
      <c r="AM295" s="92">
        <f t="shared" si="292"/>
        <v>0</v>
      </c>
      <c r="AN295" s="93"/>
      <c r="AO295" s="93"/>
      <c r="AP295" s="93"/>
      <c r="AQ295" s="92">
        <f t="shared" si="293"/>
        <v>0</v>
      </c>
      <c r="AR295" s="93"/>
      <c r="AS295" s="93"/>
      <c r="AT295" s="93"/>
      <c r="AU295" s="92">
        <f t="shared" si="294"/>
        <v>299400</v>
      </c>
      <c r="AV295" s="92">
        <f t="shared" si="295"/>
        <v>0</v>
      </c>
      <c r="AW295" s="92">
        <f t="shared" si="296"/>
        <v>0</v>
      </c>
      <c r="AX295" s="92">
        <f t="shared" si="297"/>
        <v>299400</v>
      </c>
      <c r="AY295" s="122" t="s">
        <v>106</v>
      </c>
    </row>
    <row r="296" spans="1:51" s="88" customFormat="1" ht="73.5" outlineLevel="1" x14ac:dyDescent="0.25">
      <c r="A296" s="145">
        <v>34</v>
      </c>
      <c r="B296" s="91" t="s">
        <v>365</v>
      </c>
      <c r="C296" s="98" t="s">
        <v>352</v>
      </c>
      <c r="D296" s="98" t="s">
        <v>358</v>
      </c>
      <c r="E296" s="148" t="s">
        <v>565</v>
      </c>
      <c r="F296" s="148">
        <v>1</v>
      </c>
      <c r="G296" s="124"/>
      <c r="H296" s="124"/>
      <c r="I296" s="148"/>
      <c r="J296" s="148">
        <v>1</v>
      </c>
      <c r="K296" s="148"/>
      <c r="L296" s="148"/>
      <c r="M296" s="148"/>
      <c r="N296" s="148"/>
      <c r="O296" s="92">
        <f t="shared" si="286"/>
        <v>0</v>
      </c>
      <c r="P296" s="93"/>
      <c r="Q296" s="93"/>
      <c r="R296" s="93"/>
      <c r="S296" s="92">
        <f t="shared" si="287"/>
        <v>29833.332999999999</v>
      </c>
      <c r="T296" s="93"/>
      <c r="U296" s="93"/>
      <c r="V296" s="93">
        <v>29833.332999999999</v>
      </c>
      <c r="W296" s="92">
        <f t="shared" si="288"/>
        <v>29833.332999999999</v>
      </c>
      <c r="X296" s="93"/>
      <c r="Y296" s="93"/>
      <c r="Z296" s="93">
        <v>29833.332999999999</v>
      </c>
      <c r="AA296" s="92">
        <f t="shared" si="289"/>
        <v>29833.332999999999</v>
      </c>
      <c r="AB296" s="93"/>
      <c r="AC296" s="93"/>
      <c r="AD296" s="93">
        <v>29833.332999999999</v>
      </c>
      <c r="AE296" s="92">
        <f t="shared" si="290"/>
        <v>0</v>
      </c>
      <c r="AF296" s="93"/>
      <c r="AG296" s="93"/>
      <c r="AH296" s="93"/>
      <c r="AI296" s="92">
        <f t="shared" si="291"/>
        <v>0</v>
      </c>
      <c r="AJ296" s="93"/>
      <c r="AK296" s="93"/>
      <c r="AL296" s="93"/>
      <c r="AM296" s="92">
        <f t="shared" si="292"/>
        <v>0</v>
      </c>
      <c r="AN296" s="93"/>
      <c r="AO296" s="93"/>
      <c r="AP296" s="93"/>
      <c r="AQ296" s="92">
        <f t="shared" si="293"/>
        <v>0</v>
      </c>
      <c r="AR296" s="93"/>
      <c r="AS296" s="93"/>
      <c r="AT296" s="93"/>
      <c r="AU296" s="92">
        <f t="shared" si="294"/>
        <v>89499.998999999996</v>
      </c>
      <c r="AV296" s="92">
        <f t="shared" si="295"/>
        <v>0</v>
      </c>
      <c r="AW296" s="92">
        <f t="shared" si="296"/>
        <v>0</v>
      </c>
      <c r="AX296" s="92">
        <f t="shared" si="297"/>
        <v>89499.998999999996</v>
      </c>
      <c r="AY296" s="122" t="s">
        <v>106</v>
      </c>
    </row>
    <row r="297" spans="1:51" s="88" customFormat="1" ht="73.5" outlineLevel="1" x14ac:dyDescent="0.25">
      <c r="A297" s="145">
        <v>35</v>
      </c>
      <c r="B297" s="91" t="s">
        <v>365</v>
      </c>
      <c r="C297" s="98" t="s">
        <v>352</v>
      </c>
      <c r="D297" s="98" t="s">
        <v>201</v>
      </c>
      <c r="E297" s="148" t="s">
        <v>565</v>
      </c>
      <c r="F297" s="148">
        <v>1</v>
      </c>
      <c r="G297" s="124"/>
      <c r="H297" s="124"/>
      <c r="I297" s="148"/>
      <c r="J297" s="148"/>
      <c r="K297" s="148">
        <v>1</v>
      </c>
      <c r="L297" s="148"/>
      <c r="M297" s="148"/>
      <c r="N297" s="148"/>
      <c r="O297" s="92">
        <f t="shared" si="286"/>
        <v>0</v>
      </c>
      <c r="P297" s="93"/>
      <c r="Q297" s="93"/>
      <c r="R297" s="93"/>
      <c r="S297" s="92">
        <f t="shared" si="287"/>
        <v>9300</v>
      </c>
      <c r="T297" s="93"/>
      <c r="U297" s="93"/>
      <c r="V297" s="93">
        <v>9300</v>
      </c>
      <c r="W297" s="92">
        <f t="shared" si="288"/>
        <v>9300</v>
      </c>
      <c r="X297" s="93"/>
      <c r="Y297" s="93"/>
      <c r="Z297" s="93">
        <v>9300</v>
      </c>
      <c r="AA297" s="92">
        <f t="shared" si="289"/>
        <v>9300</v>
      </c>
      <c r="AB297" s="93"/>
      <c r="AC297" s="93"/>
      <c r="AD297" s="93">
        <v>9300</v>
      </c>
      <c r="AE297" s="92">
        <f t="shared" si="290"/>
        <v>9300</v>
      </c>
      <c r="AF297" s="93"/>
      <c r="AG297" s="93"/>
      <c r="AH297" s="93">
        <v>9300</v>
      </c>
      <c r="AI297" s="92">
        <f t="shared" si="291"/>
        <v>0</v>
      </c>
      <c r="AJ297" s="93"/>
      <c r="AK297" s="93"/>
      <c r="AL297" s="93"/>
      <c r="AM297" s="92">
        <f t="shared" si="292"/>
        <v>0</v>
      </c>
      <c r="AN297" s="93"/>
      <c r="AO297" s="93"/>
      <c r="AP297" s="93"/>
      <c r="AQ297" s="92">
        <f t="shared" si="293"/>
        <v>0</v>
      </c>
      <c r="AR297" s="93"/>
      <c r="AS297" s="93"/>
      <c r="AT297" s="93"/>
      <c r="AU297" s="92">
        <f t="shared" si="294"/>
        <v>37200</v>
      </c>
      <c r="AV297" s="92">
        <f t="shared" si="295"/>
        <v>0</v>
      </c>
      <c r="AW297" s="92">
        <f t="shared" si="296"/>
        <v>0</v>
      </c>
      <c r="AX297" s="92">
        <f t="shared" si="297"/>
        <v>37200</v>
      </c>
      <c r="AY297" s="122" t="s">
        <v>106</v>
      </c>
    </row>
    <row r="298" spans="1:51" s="88" customFormat="1" ht="73.5" outlineLevel="1" x14ac:dyDescent="0.25">
      <c r="A298" s="145">
        <v>36</v>
      </c>
      <c r="B298" s="91" t="s">
        <v>365</v>
      </c>
      <c r="C298" s="98" t="s">
        <v>352</v>
      </c>
      <c r="D298" s="98" t="s">
        <v>199</v>
      </c>
      <c r="E298" s="148" t="s">
        <v>565</v>
      </c>
      <c r="F298" s="148">
        <v>1</v>
      </c>
      <c r="G298" s="124"/>
      <c r="H298" s="124"/>
      <c r="I298" s="148"/>
      <c r="J298" s="148"/>
      <c r="K298" s="148">
        <v>1</v>
      </c>
      <c r="L298" s="148"/>
      <c r="M298" s="148"/>
      <c r="N298" s="148"/>
      <c r="O298" s="92">
        <f t="shared" si="286"/>
        <v>0</v>
      </c>
      <c r="P298" s="93"/>
      <c r="Q298" s="93"/>
      <c r="R298" s="93"/>
      <c r="S298" s="92">
        <f t="shared" si="287"/>
        <v>10950</v>
      </c>
      <c r="T298" s="93"/>
      <c r="U298" s="93"/>
      <c r="V298" s="93">
        <v>10950</v>
      </c>
      <c r="W298" s="92">
        <f t="shared" si="288"/>
        <v>10950</v>
      </c>
      <c r="X298" s="93"/>
      <c r="Y298" s="93"/>
      <c r="Z298" s="93">
        <v>10950</v>
      </c>
      <c r="AA298" s="92">
        <f t="shared" si="289"/>
        <v>10950</v>
      </c>
      <c r="AB298" s="93"/>
      <c r="AC298" s="93"/>
      <c r="AD298" s="93">
        <v>10950</v>
      </c>
      <c r="AE298" s="92">
        <f t="shared" si="290"/>
        <v>10950</v>
      </c>
      <c r="AF298" s="93"/>
      <c r="AG298" s="93"/>
      <c r="AH298" s="93">
        <v>10950</v>
      </c>
      <c r="AI298" s="92">
        <f t="shared" si="291"/>
        <v>0</v>
      </c>
      <c r="AJ298" s="93"/>
      <c r="AK298" s="93"/>
      <c r="AL298" s="93"/>
      <c r="AM298" s="92">
        <f t="shared" si="292"/>
        <v>0</v>
      </c>
      <c r="AN298" s="93"/>
      <c r="AO298" s="93"/>
      <c r="AP298" s="93"/>
      <c r="AQ298" s="92">
        <f t="shared" si="293"/>
        <v>0</v>
      </c>
      <c r="AR298" s="93"/>
      <c r="AS298" s="93"/>
      <c r="AT298" s="93"/>
      <c r="AU298" s="92">
        <f t="shared" si="294"/>
        <v>43800</v>
      </c>
      <c r="AV298" s="92">
        <f t="shared" si="295"/>
        <v>0</v>
      </c>
      <c r="AW298" s="92">
        <f t="shared" si="296"/>
        <v>0</v>
      </c>
      <c r="AX298" s="92">
        <f t="shared" si="297"/>
        <v>43800</v>
      </c>
      <c r="AY298" s="122" t="s">
        <v>106</v>
      </c>
    </row>
    <row r="299" spans="1:51" s="88" customFormat="1" ht="73.5" outlineLevel="1" x14ac:dyDescent="0.25">
      <c r="A299" s="145">
        <v>37</v>
      </c>
      <c r="B299" s="91" t="s">
        <v>366</v>
      </c>
      <c r="C299" s="98" t="s">
        <v>352</v>
      </c>
      <c r="D299" s="98" t="s">
        <v>199</v>
      </c>
      <c r="E299" s="148" t="s">
        <v>565</v>
      </c>
      <c r="F299" s="148">
        <v>1</v>
      </c>
      <c r="G299" s="124"/>
      <c r="H299" s="124"/>
      <c r="I299" s="148"/>
      <c r="J299" s="148"/>
      <c r="K299" s="148">
        <v>1</v>
      </c>
      <c r="L299" s="148"/>
      <c r="M299" s="148"/>
      <c r="N299" s="148"/>
      <c r="O299" s="92">
        <f t="shared" si="286"/>
        <v>0</v>
      </c>
      <c r="P299" s="93"/>
      <c r="Q299" s="93"/>
      <c r="R299" s="93"/>
      <c r="S299" s="92">
        <f t="shared" si="287"/>
        <v>0</v>
      </c>
      <c r="T299" s="93"/>
      <c r="U299" s="93"/>
      <c r="V299" s="93"/>
      <c r="W299" s="92">
        <f t="shared" si="288"/>
        <v>0</v>
      </c>
      <c r="X299" s="93"/>
      <c r="Y299" s="93"/>
      <c r="Z299" s="93"/>
      <c r="AA299" s="92">
        <f t="shared" si="289"/>
        <v>600</v>
      </c>
      <c r="AB299" s="93"/>
      <c r="AC299" s="93"/>
      <c r="AD299" s="93">
        <v>600</v>
      </c>
      <c r="AE299" s="92">
        <f t="shared" si="290"/>
        <v>2000</v>
      </c>
      <c r="AF299" s="93"/>
      <c r="AG299" s="93"/>
      <c r="AH299" s="93">
        <v>2000</v>
      </c>
      <c r="AI299" s="92">
        <f t="shared" si="291"/>
        <v>0</v>
      </c>
      <c r="AJ299" s="93"/>
      <c r="AK299" s="93"/>
      <c r="AL299" s="93"/>
      <c r="AM299" s="92">
        <f t="shared" si="292"/>
        <v>0</v>
      </c>
      <c r="AN299" s="93"/>
      <c r="AO299" s="93"/>
      <c r="AP299" s="93"/>
      <c r="AQ299" s="92">
        <f t="shared" si="293"/>
        <v>0</v>
      </c>
      <c r="AR299" s="93"/>
      <c r="AS299" s="93"/>
      <c r="AT299" s="93"/>
      <c r="AU299" s="92">
        <f t="shared" si="294"/>
        <v>2600</v>
      </c>
      <c r="AV299" s="92">
        <f t="shared" si="295"/>
        <v>0</v>
      </c>
      <c r="AW299" s="92">
        <f t="shared" si="296"/>
        <v>0</v>
      </c>
      <c r="AX299" s="92">
        <f t="shared" si="297"/>
        <v>2600</v>
      </c>
      <c r="AY299" s="122" t="s">
        <v>106</v>
      </c>
    </row>
    <row r="300" spans="1:51" s="88" customFormat="1" ht="73.5" outlineLevel="1" x14ac:dyDescent="0.25">
      <c r="A300" s="145">
        <v>38</v>
      </c>
      <c r="B300" s="91" t="s">
        <v>367</v>
      </c>
      <c r="C300" s="98" t="s">
        <v>352</v>
      </c>
      <c r="D300" s="98" t="s">
        <v>368</v>
      </c>
      <c r="E300" s="148" t="s">
        <v>565</v>
      </c>
      <c r="F300" s="148">
        <v>1</v>
      </c>
      <c r="G300" s="124"/>
      <c r="H300" s="124"/>
      <c r="I300" s="148"/>
      <c r="J300" s="148"/>
      <c r="K300" s="148"/>
      <c r="L300" s="148"/>
      <c r="M300" s="148"/>
      <c r="N300" s="148">
        <v>1</v>
      </c>
      <c r="O300" s="92">
        <f t="shared" si="286"/>
        <v>0</v>
      </c>
      <c r="P300" s="93"/>
      <c r="Q300" s="93"/>
      <c r="R300" s="93"/>
      <c r="S300" s="92">
        <f t="shared" si="287"/>
        <v>0</v>
      </c>
      <c r="T300" s="93"/>
      <c r="U300" s="93"/>
      <c r="V300" s="93"/>
      <c r="W300" s="92">
        <f t="shared" si="288"/>
        <v>41816.665999999997</v>
      </c>
      <c r="X300" s="93"/>
      <c r="Y300" s="93"/>
      <c r="Z300" s="93">
        <v>41816.665999999997</v>
      </c>
      <c r="AA300" s="92">
        <f t="shared" si="289"/>
        <v>41816.665999999997</v>
      </c>
      <c r="AB300" s="93"/>
      <c r="AC300" s="93"/>
      <c r="AD300" s="93">
        <v>41816.665999999997</v>
      </c>
      <c r="AE300" s="92">
        <f t="shared" si="290"/>
        <v>41816.665999999997</v>
      </c>
      <c r="AF300" s="93"/>
      <c r="AG300" s="93"/>
      <c r="AH300" s="93">
        <v>41816.665999999997</v>
      </c>
      <c r="AI300" s="92">
        <f t="shared" si="291"/>
        <v>41816.665999999997</v>
      </c>
      <c r="AJ300" s="93"/>
      <c r="AK300" s="93"/>
      <c r="AL300" s="93">
        <v>41816.665999999997</v>
      </c>
      <c r="AM300" s="92">
        <f t="shared" si="292"/>
        <v>41816.665999999997</v>
      </c>
      <c r="AN300" s="93"/>
      <c r="AO300" s="93"/>
      <c r="AP300" s="93">
        <v>41816.665999999997</v>
      </c>
      <c r="AQ300" s="92">
        <f t="shared" si="293"/>
        <v>41816.665999999997</v>
      </c>
      <c r="AR300" s="93"/>
      <c r="AS300" s="93"/>
      <c r="AT300" s="93">
        <v>41816.665999999997</v>
      </c>
      <c r="AU300" s="92">
        <f t="shared" si="294"/>
        <v>250899.99599999998</v>
      </c>
      <c r="AV300" s="92">
        <f t="shared" si="295"/>
        <v>0</v>
      </c>
      <c r="AW300" s="92">
        <f t="shared" si="296"/>
        <v>0</v>
      </c>
      <c r="AX300" s="92">
        <f t="shared" si="297"/>
        <v>250899.99599999998</v>
      </c>
      <c r="AY300" s="122" t="s">
        <v>106</v>
      </c>
    </row>
    <row r="301" spans="1:51" s="88" customFormat="1" ht="73.5" outlineLevel="1" x14ac:dyDescent="0.25">
      <c r="A301" s="145">
        <v>39</v>
      </c>
      <c r="B301" s="91" t="s">
        <v>367</v>
      </c>
      <c r="C301" s="98" t="s">
        <v>352</v>
      </c>
      <c r="D301" s="98" t="s">
        <v>362</v>
      </c>
      <c r="E301" s="148" t="s">
        <v>565</v>
      </c>
      <c r="F301" s="148">
        <v>1</v>
      </c>
      <c r="G301" s="124"/>
      <c r="H301" s="124"/>
      <c r="I301" s="148"/>
      <c r="J301" s="148"/>
      <c r="K301" s="148"/>
      <c r="L301" s="148"/>
      <c r="M301" s="148"/>
      <c r="N301" s="148">
        <v>1</v>
      </c>
      <c r="O301" s="92">
        <f t="shared" si="286"/>
        <v>0</v>
      </c>
      <c r="P301" s="93"/>
      <c r="Q301" s="93"/>
      <c r="R301" s="93"/>
      <c r="S301" s="92">
        <f t="shared" si="287"/>
        <v>0</v>
      </c>
      <c r="T301" s="93"/>
      <c r="U301" s="93"/>
      <c r="V301" s="93"/>
      <c r="W301" s="92">
        <f t="shared" si="288"/>
        <v>8533.3330000000005</v>
      </c>
      <c r="X301" s="93"/>
      <c r="Y301" s="93"/>
      <c r="Z301" s="93">
        <v>8533.3330000000005</v>
      </c>
      <c r="AA301" s="92">
        <f t="shared" si="289"/>
        <v>8533.3330000000005</v>
      </c>
      <c r="AB301" s="93"/>
      <c r="AC301" s="93"/>
      <c r="AD301" s="93">
        <v>8533.3330000000005</v>
      </c>
      <c r="AE301" s="92">
        <f t="shared" si="290"/>
        <v>8533.3330000000005</v>
      </c>
      <c r="AF301" s="93"/>
      <c r="AG301" s="93"/>
      <c r="AH301" s="93">
        <v>8533.3330000000005</v>
      </c>
      <c r="AI301" s="92">
        <f t="shared" si="291"/>
        <v>8533.3330000000005</v>
      </c>
      <c r="AJ301" s="93"/>
      <c r="AK301" s="93"/>
      <c r="AL301" s="93">
        <v>8533.3330000000005</v>
      </c>
      <c r="AM301" s="92">
        <f t="shared" si="292"/>
        <v>8533.3330000000005</v>
      </c>
      <c r="AN301" s="93"/>
      <c r="AO301" s="93"/>
      <c r="AP301" s="93">
        <v>8533.3330000000005</v>
      </c>
      <c r="AQ301" s="92">
        <f t="shared" si="293"/>
        <v>8533.3330000000005</v>
      </c>
      <c r="AR301" s="93"/>
      <c r="AS301" s="93"/>
      <c r="AT301" s="93">
        <v>8533.3330000000005</v>
      </c>
      <c r="AU301" s="92">
        <f t="shared" si="294"/>
        <v>51199.998</v>
      </c>
      <c r="AV301" s="92">
        <f t="shared" si="295"/>
        <v>0</v>
      </c>
      <c r="AW301" s="92">
        <f t="shared" si="296"/>
        <v>0</v>
      </c>
      <c r="AX301" s="92">
        <f t="shared" si="297"/>
        <v>51199.998</v>
      </c>
      <c r="AY301" s="122" t="s">
        <v>106</v>
      </c>
    </row>
    <row r="302" spans="1:51" s="88" customFormat="1" ht="73.5" outlineLevel="1" x14ac:dyDescent="0.25">
      <c r="A302" s="145">
        <v>40</v>
      </c>
      <c r="B302" s="91" t="s">
        <v>367</v>
      </c>
      <c r="C302" s="98" t="s">
        <v>352</v>
      </c>
      <c r="D302" s="98" t="s">
        <v>297</v>
      </c>
      <c r="E302" s="148" t="s">
        <v>565</v>
      </c>
      <c r="F302" s="148">
        <v>1</v>
      </c>
      <c r="G302" s="124"/>
      <c r="H302" s="124"/>
      <c r="I302" s="148"/>
      <c r="J302" s="148"/>
      <c r="K302" s="148"/>
      <c r="L302" s="148"/>
      <c r="M302" s="148"/>
      <c r="N302" s="148">
        <v>1</v>
      </c>
      <c r="O302" s="92">
        <f t="shared" si="286"/>
        <v>0</v>
      </c>
      <c r="P302" s="93"/>
      <c r="Q302" s="93"/>
      <c r="R302" s="93"/>
      <c r="S302" s="92">
        <f t="shared" si="287"/>
        <v>0</v>
      </c>
      <c r="T302" s="93"/>
      <c r="U302" s="93"/>
      <c r="V302" s="93"/>
      <c r="W302" s="92">
        <f t="shared" si="288"/>
        <v>6333.3329999999996</v>
      </c>
      <c r="X302" s="93"/>
      <c r="Y302" s="93"/>
      <c r="Z302" s="93">
        <v>6333.3329999999996</v>
      </c>
      <c r="AA302" s="92">
        <f t="shared" si="289"/>
        <v>6333.3329999999996</v>
      </c>
      <c r="AB302" s="93"/>
      <c r="AC302" s="93"/>
      <c r="AD302" s="93">
        <v>6333.3329999999996</v>
      </c>
      <c r="AE302" s="92">
        <f t="shared" si="290"/>
        <v>6333.3329999999996</v>
      </c>
      <c r="AF302" s="93"/>
      <c r="AG302" s="93"/>
      <c r="AH302" s="93">
        <v>6333.3329999999996</v>
      </c>
      <c r="AI302" s="92">
        <f t="shared" si="291"/>
        <v>6333.3329999999996</v>
      </c>
      <c r="AJ302" s="93"/>
      <c r="AK302" s="93"/>
      <c r="AL302" s="93">
        <v>6333.3329999999996</v>
      </c>
      <c r="AM302" s="92">
        <f t="shared" si="292"/>
        <v>6333.3329999999996</v>
      </c>
      <c r="AN302" s="93"/>
      <c r="AO302" s="93"/>
      <c r="AP302" s="93">
        <v>6333.3329999999996</v>
      </c>
      <c r="AQ302" s="92">
        <f t="shared" si="293"/>
        <v>6333.3329999999996</v>
      </c>
      <c r="AR302" s="93"/>
      <c r="AS302" s="93"/>
      <c r="AT302" s="93">
        <v>6333.3329999999996</v>
      </c>
      <c r="AU302" s="92">
        <f t="shared" si="294"/>
        <v>37999.998</v>
      </c>
      <c r="AV302" s="92">
        <f t="shared" si="295"/>
        <v>0</v>
      </c>
      <c r="AW302" s="92">
        <f t="shared" si="296"/>
        <v>0</v>
      </c>
      <c r="AX302" s="92">
        <f t="shared" si="297"/>
        <v>37999.998</v>
      </c>
      <c r="AY302" s="122" t="s">
        <v>106</v>
      </c>
    </row>
    <row r="303" spans="1:51" s="88" customFormat="1" ht="73.5" outlineLevel="1" x14ac:dyDescent="0.25">
      <c r="A303" s="145">
        <v>41</v>
      </c>
      <c r="B303" s="91" t="s">
        <v>369</v>
      </c>
      <c r="C303" s="98" t="s">
        <v>352</v>
      </c>
      <c r="D303" s="98" t="s">
        <v>248</v>
      </c>
      <c r="E303" s="148" t="s">
        <v>565</v>
      </c>
      <c r="F303" s="148">
        <v>1</v>
      </c>
      <c r="G303" s="124"/>
      <c r="H303" s="124"/>
      <c r="I303" s="148"/>
      <c r="J303" s="148"/>
      <c r="K303" s="148"/>
      <c r="L303" s="148"/>
      <c r="M303" s="148"/>
      <c r="N303" s="148">
        <v>1</v>
      </c>
      <c r="O303" s="92">
        <f t="shared" si="286"/>
        <v>0</v>
      </c>
      <c r="P303" s="93"/>
      <c r="Q303" s="93"/>
      <c r="R303" s="93"/>
      <c r="S303" s="92">
        <f t="shared" si="287"/>
        <v>0</v>
      </c>
      <c r="T303" s="93"/>
      <c r="U303" s="93"/>
      <c r="V303" s="93"/>
      <c r="W303" s="92">
        <f t="shared" si="288"/>
        <v>6866.6660000000002</v>
      </c>
      <c r="X303" s="93"/>
      <c r="Y303" s="93"/>
      <c r="Z303" s="93">
        <v>6866.6660000000002</v>
      </c>
      <c r="AA303" s="92">
        <f t="shared" si="289"/>
        <v>6866.6660000000002</v>
      </c>
      <c r="AB303" s="93"/>
      <c r="AC303" s="93"/>
      <c r="AD303" s="93">
        <v>6866.6660000000002</v>
      </c>
      <c r="AE303" s="92">
        <f t="shared" si="290"/>
        <v>6866.6660000000002</v>
      </c>
      <c r="AF303" s="93"/>
      <c r="AG303" s="93"/>
      <c r="AH303" s="93">
        <v>6866.6660000000002</v>
      </c>
      <c r="AI303" s="92">
        <f t="shared" si="291"/>
        <v>6866.6660000000002</v>
      </c>
      <c r="AJ303" s="93"/>
      <c r="AK303" s="93"/>
      <c r="AL303" s="93">
        <v>6866.6660000000002</v>
      </c>
      <c r="AM303" s="92">
        <f t="shared" si="292"/>
        <v>6866.6660000000002</v>
      </c>
      <c r="AN303" s="93"/>
      <c r="AO303" s="93"/>
      <c r="AP303" s="93">
        <v>6866.6660000000002</v>
      </c>
      <c r="AQ303" s="92">
        <f t="shared" si="293"/>
        <v>6866.6660000000002</v>
      </c>
      <c r="AR303" s="93"/>
      <c r="AS303" s="93"/>
      <c r="AT303" s="93">
        <v>6866.6660000000002</v>
      </c>
      <c r="AU303" s="92">
        <f t="shared" si="294"/>
        <v>41199.995999999999</v>
      </c>
      <c r="AV303" s="92">
        <f t="shared" si="295"/>
        <v>0</v>
      </c>
      <c r="AW303" s="92">
        <f t="shared" si="296"/>
        <v>0</v>
      </c>
      <c r="AX303" s="92">
        <f t="shared" si="297"/>
        <v>41199.995999999999</v>
      </c>
      <c r="AY303" s="122" t="s">
        <v>106</v>
      </c>
    </row>
    <row r="304" spans="1:51" s="88" customFormat="1" ht="73.5" outlineLevel="1" x14ac:dyDescent="0.25">
      <c r="A304" s="145">
        <v>42</v>
      </c>
      <c r="B304" s="91" t="s">
        <v>370</v>
      </c>
      <c r="C304" s="98" t="s">
        <v>352</v>
      </c>
      <c r="D304" s="98" t="s">
        <v>248</v>
      </c>
      <c r="E304" s="148" t="s">
        <v>565</v>
      </c>
      <c r="F304" s="148">
        <v>1</v>
      </c>
      <c r="G304" s="124"/>
      <c r="H304" s="124"/>
      <c r="I304" s="148"/>
      <c r="J304" s="148"/>
      <c r="K304" s="148"/>
      <c r="L304" s="148"/>
      <c r="M304" s="148"/>
      <c r="N304" s="148">
        <v>1</v>
      </c>
      <c r="O304" s="92">
        <f t="shared" si="286"/>
        <v>0</v>
      </c>
      <c r="P304" s="93"/>
      <c r="Q304" s="93"/>
      <c r="R304" s="93"/>
      <c r="S304" s="92">
        <f t="shared" si="287"/>
        <v>13985.714</v>
      </c>
      <c r="T304" s="93"/>
      <c r="U304" s="93"/>
      <c r="V304" s="93">
        <v>13985.714</v>
      </c>
      <c r="W304" s="92">
        <f t="shared" si="288"/>
        <v>13985.714</v>
      </c>
      <c r="X304" s="93"/>
      <c r="Y304" s="93"/>
      <c r="Z304" s="93">
        <v>13985.714</v>
      </c>
      <c r="AA304" s="92">
        <f t="shared" si="289"/>
        <v>13985.714</v>
      </c>
      <c r="AB304" s="93"/>
      <c r="AC304" s="93"/>
      <c r="AD304" s="93">
        <v>13985.714</v>
      </c>
      <c r="AE304" s="92">
        <f t="shared" si="290"/>
        <v>13985.714</v>
      </c>
      <c r="AF304" s="93"/>
      <c r="AG304" s="93"/>
      <c r="AH304" s="93">
        <v>13985.714</v>
      </c>
      <c r="AI304" s="92">
        <f t="shared" si="291"/>
        <v>13985.714</v>
      </c>
      <c r="AJ304" s="93"/>
      <c r="AK304" s="93"/>
      <c r="AL304" s="93">
        <v>13985.714</v>
      </c>
      <c r="AM304" s="92">
        <f t="shared" si="292"/>
        <v>13985.714</v>
      </c>
      <c r="AN304" s="93"/>
      <c r="AO304" s="93"/>
      <c r="AP304" s="93">
        <v>13985.714</v>
      </c>
      <c r="AQ304" s="92">
        <f t="shared" si="293"/>
        <v>13985.714</v>
      </c>
      <c r="AR304" s="93"/>
      <c r="AS304" s="93"/>
      <c r="AT304" s="93">
        <v>13985.714</v>
      </c>
      <c r="AU304" s="92">
        <f t="shared" si="294"/>
        <v>97899.998000000021</v>
      </c>
      <c r="AV304" s="92">
        <f t="shared" si="295"/>
        <v>0</v>
      </c>
      <c r="AW304" s="92">
        <f t="shared" si="296"/>
        <v>0</v>
      </c>
      <c r="AX304" s="92">
        <f t="shared" si="297"/>
        <v>97899.998000000021</v>
      </c>
      <c r="AY304" s="122" t="s">
        <v>106</v>
      </c>
    </row>
    <row r="305" spans="1:51" s="88" customFormat="1" ht="73.5" outlineLevel="1" x14ac:dyDescent="0.25">
      <c r="A305" s="145">
        <v>43</v>
      </c>
      <c r="B305" s="91" t="s">
        <v>370</v>
      </c>
      <c r="C305" s="98" t="s">
        <v>352</v>
      </c>
      <c r="D305" s="98" t="s">
        <v>368</v>
      </c>
      <c r="E305" s="148" t="s">
        <v>565</v>
      </c>
      <c r="F305" s="148">
        <v>1</v>
      </c>
      <c r="G305" s="124"/>
      <c r="H305" s="124"/>
      <c r="I305" s="148"/>
      <c r="J305" s="148"/>
      <c r="K305" s="148"/>
      <c r="L305" s="148"/>
      <c r="M305" s="148"/>
      <c r="N305" s="148">
        <v>1</v>
      </c>
      <c r="O305" s="92">
        <f t="shared" si="286"/>
        <v>8512.5</v>
      </c>
      <c r="P305" s="93"/>
      <c r="Q305" s="93"/>
      <c r="R305" s="93">
        <v>8512.5</v>
      </c>
      <c r="S305" s="92">
        <f t="shared" si="287"/>
        <v>8512.5</v>
      </c>
      <c r="T305" s="93"/>
      <c r="U305" s="93"/>
      <c r="V305" s="93">
        <v>8512.5</v>
      </c>
      <c r="W305" s="92">
        <f t="shared" si="288"/>
        <v>8512.5</v>
      </c>
      <c r="X305" s="93"/>
      <c r="Y305" s="93"/>
      <c r="Z305" s="93">
        <v>8512.5</v>
      </c>
      <c r="AA305" s="92">
        <f t="shared" si="289"/>
        <v>8512.5</v>
      </c>
      <c r="AB305" s="93"/>
      <c r="AC305" s="93"/>
      <c r="AD305" s="93">
        <v>8512.5</v>
      </c>
      <c r="AE305" s="92">
        <f t="shared" si="290"/>
        <v>8512.5</v>
      </c>
      <c r="AF305" s="93"/>
      <c r="AG305" s="93"/>
      <c r="AH305" s="93">
        <v>8512.5</v>
      </c>
      <c r="AI305" s="92">
        <f t="shared" si="291"/>
        <v>8512.5</v>
      </c>
      <c r="AJ305" s="93"/>
      <c r="AK305" s="93"/>
      <c r="AL305" s="93">
        <v>8512.5</v>
      </c>
      <c r="AM305" s="92">
        <f t="shared" si="292"/>
        <v>8512.5</v>
      </c>
      <c r="AN305" s="93"/>
      <c r="AO305" s="93"/>
      <c r="AP305" s="93">
        <v>8512.5</v>
      </c>
      <c r="AQ305" s="92">
        <f t="shared" si="293"/>
        <v>8512.5</v>
      </c>
      <c r="AR305" s="93"/>
      <c r="AS305" s="93"/>
      <c r="AT305" s="93">
        <v>8512.5</v>
      </c>
      <c r="AU305" s="92">
        <f t="shared" si="294"/>
        <v>68100</v>
      </c>
      <c r="AV305" s="92">
        <f t="shared" si="295"/>
        <v>0</v>
      </c>
      <c r="AW305" s="92">
        <f t="shared" si="296"/>
        <v>0</v>
      </c>
      <c r="AX305" s="92">
        <f t="shared" si="297"/>
        <v>68100</v>
      </c>
      <c r="AY305" s="122" t="s">
        <v>106</v>
      </c>
    </row>
    <row r="306" spans="1:51" s="88" customFormat="1" ht="73.5" outlineLevel="1" x14ac:dyDescent="0.25">
      <c r="A306" s="145">
        <v>44</v>
      </c>
      <c r="B306" s="105" t="s">
        <v>371</v>
      </c>
      <c r="C306" s="104" t="s">
        <v>372</v>
      </c>
      <c r="D306" s="104" t="s">
        <v>292</v>
      </c>
      <c r="E306" s="148" t="s">
        <v>565</v>
      </c>
      <c r="F306" s="148">
        <v>1</v>
      </c>
      <c r="G306" s="124"/>
      <c r="H306" s="124"/>
      <c r="I306" s="148"/>
      <c r="J306" s="148">
        <v>1</v>
      </c>
      <c r="K306" s="148"/>
      <c r="L306" s="148"/>
      <c r="M306" s="148"/>
      <c r="N306" s="148"/>
      <c r="O306" s="92">
        <f t="shared" si="286"/>
        <v>0</v>
      </c>
      <c r="P306" s="93"/>
      <c r="Q306" s="93"/>
      <c r="R306" s="93"/>
      <c r="S306" s="92">
        <f t="shared" si="287"/>
        <v>860452</v>
      </c>
      <c r="T306" s="93"/>
      <c r="U306" s="93"/>
      <c r="V306" s="93">
        <v>860452</v>
      </c>
      <c r="W306" s="92">
        <f t="shared" si="288"/>
        <v>1169730.78</v>
      </c>
      <c r="X306" s="93"/>
      <c r="Y306" s="93"/>
      <c r="Z306" s="93">
        <v>1169730.78</v>
      </c>
      <c r="AA306" s="92">
        <f t="shared" si="289"/>
        <v>1489640.61</v>
      </c>
      <c r="AB306" s="93"/>
      <c r="AC306" s="93"/>
      <c r="AD306" s="93">
        <v>1489640.61</v>
      </c>
      <c r="AE306" s="92">
        <f t="shared" si="290"/>
        <v>0</v>
      </c>
      <c r="AF306" s="93"/>
      <c r="AG306" s="93"/>
      <c r="AH306" s="93"/>
      <c r="AI306" s="92">
        <f t="shared" si="291"/>
        <v>0</v>
      </c>
      <c r="AJ306" s="93"/>
      <c r="AK306" s="93"/>
      <c r="AL306" s="93"/>
      <c r="AM306" s="92">
        <f t="shared" si="292"/>
        <v>0</v>
      </c>
      <c r="AN306" s="93"/>
      <c r="AO306" s="93"/>
      <c r="AP306" s="93"/>
      <c r="AQ306" s="92">
        <f t="shared" si="293"/>
        <v>0</v>
      </c>
      <c r="AR306" s="93"/>
      <c r="AS306" s="93"/>
      <c r="AT306" s="93"/>
      <c r="AU306" s="92">
        <f t="shared" si="294"/>
        <v>3519823.39</v>
      </c>
      <c r="AV306" s="92">
        <f t="shared" si="295"/>
        <v>0</v>
      </c>
      <c r="AW306" s="92">
        <f t="shared" si="296"/>
        <v>0</v>
      </c>
      <c r="AX306" s="92">
        <f t="shared" si="297"/>
        <v>3519823.39</v>
      </c>
      <c r="AY306" s="122" t="s">
        <v>106</v>
      </c>
    </row>
    <row r="307" spans="1:51" s="88" customFormat="1" ht="69.75" customHeight="1" outlineLevel="1" x14ac:dyDescent="0.25">
      <c r="A307" s="145">
        <v>45</v>
      </c>
      <c r="B307" s="91" t="s">
        <v>373</v>
      </c>
      <c r="C307" s="104" t="s">
        <v>361</v>
      </c>
      <c r="D307" s="98" t="s">
        <v>69</v>
      </c>
      <c r="E307" s="148" t="s">
        <v>565</v>
      </c>
      <c r="F307" s="148">
        <v>1</v>
      </c>
      <c r="G307" s="124"/>
      <c r="H307" s="124"/>
      <c r="I307" s="148"/>
      <c r="J307" s="148"/>
      <c r="K307" s="148">
        <v>1</v>
      </c>
      <c r="L307" s="148"/>
      <c r="M307" s="148"/>
      <c r="N307" s="148"/>
      <c r="O307" s="92">
        <f t="shared" si="286"/>
        <v>0</v>
      </c>
      <c r="P307" s="93"/>
      <c r="Q307" s="93"/>
      <c r="R307" s="93"/>
      <c r="S307" s="92">
        <f t="shared" si="287"/>
        <v>0</v>
      </c>
      <c r="T307" s="93"/>
      <c r="U307" s="93"/>
      <c r="V307" s="93"/>
      <c r="W307" s="92">
        <f t="shared" si="288"/>
        <v>94000</v>
      </c>
      <c r="X307" s="93"/>
      <c r="Y307" s="93"/>
      <c r="Z307" s="93">
        <v>94000</v>
      </c>
      <c r="AA307" s="92">
        <f t="shared" si="289"/>
        <v>94000</v>
      </c>
      <c r="AB307" s="93"/>
      <c r="AC307" s="93"/>
      <c r="AD307" s="93">
        <v>94000</v>
      </c>
      <c r="AE307" s="92">
        <f t="shared" si="290"/>
        <v>94000</v>
      </c>
      <c r="AF307" s="93"/>
      <c r="AG307" s="93"/>
      <c r="AH307" s="93">
        <v>94000</v>
      </c>
      <c r="AI307" s="92">
        <f t="shared" si="291"/>
        <v>0</v>
      </c>
      <c r="AJ307" s="93"/>
      <c r="AK307" s="93"/>
      <c r="AL307" s="93"/>
      <c r="AM307" s="92">
        <f t="shared" si="292"/>
        <v>0</v>
      </c>
      <c r="AN307" s="93"/>
      <c r="AO307" s="93"/>
      <c r="AP307" s="93"/>
      <c r="AQ307" s="92">
        <f t="shared" si="293"/>
        <v>0</v>
      </c>
      <c r="AR307" s="93"/>
      <c r="AS307" s="93"/>
      <c r="AT307" s="93"/>
      <c r="AU307" s="92">
        <f t="shared" si="294"/>
        <v>282000</v>
      </c>
      <c r="AV307" s="92">
        <f t="shared" si="295"/>
        <v>0</v>
      </c>
      <c r="AW307" s="92">
        <f t="shared" si="296"/>
        <v>0</v>
      </c>
      <c r="AX307" s="92">
        <f t="shared" si="297"/>
        <v>282000</v>
      </c>
      <c r="AY307" s="122" t="s">
        <v>106</v>
      </c>
    </row>
    <row r="308" spans="1:51" s="88" customFormat="1" ht="52.5" outlineLevel="1" x14ac:dyDescent="0.25">
      <c r="A308" s="145">
        <v>46</v>
      </c>
      <c r="B308" s="91" t="s">
        <v>374</v>
      </c>
      <c r="C308" s="104" t="s">
        <v>372</v>
      </c>
      <c r="D308" s="98" t="s">
        <v>375</v>
      </c>
      <c r="E308" s="124" t="s">
        <v>567</v>
      </c>
      <c r="F308" s="148">
        <v>1</v>
      </c>
      <c r="G308" s="124"/>
      <c r="H308" s="124"/>
      <c r="I308" s="148">
        <v>1</v>
      </c>
      <c r="J308" s="148"/>
      <c r="K308" s="148"/>
      <c r="L308" s="148"/>
      <c r="M308" s="148"/>
      <c r="N308" s="148"/>
      <c r="O308" s="92">
        <f t="shared" si="286"/>
        <v>0</v>
      </c>
      <c r="P308" s="93"/>
      <c r="Q308" s="93"/>
      <c r="R308" s="93"/>
      <c r="S308" s="92">
        <f t="shared" si="287"/>
        <v>34990.800000000003</v>
      </c>
      <c r="T308" s="93">
        <v>34290.984000000004</v>
      </c>
      <c r="U308" s="93">
        <v>699.81599999999889</v>
      </c>
      <c r="V308" s="93"/>
      <c r="W308" s="92">
        <f t="shared" si="288"/>
        <v>84309.2</v>
      </c>
      <c r="X308" s="93">
        <v>82623.015999999989</v>
      </c>
      <c r="Y308" s="93">
        <v>1686.1840000000084</v>
      </c>
      <c r="Z308" s="93"/>
      <c r="AA308" s="92">
        <f t="shared" si="289"/>
        <v>0</v>
      </c>
      <c r="AB308" s="93"/>
      <c r="AC308" s="93"/>
      <c r="AD308" s="93"/>
      <c r="AE308" s="92">
        <f t="shared" si="290"/>
        <v>0</v>
      </c>
      <c r="AF308" s="93"/>
      <c r="AG308" s="93"/>
      <c r="AH308" s="93"/>
      <c r="AI308" s="92">
        <f t="shared" si="291"/>
        <v>0</v>
      </c>
      <c r="AJ308" s="93"/>
      <c r="AK308" s="93"/>
      <c r="AL308" s="93"/>
      <c r="AM308" s="92">
        <f t="shared" si="292"/>
        <v>0</v>
      </c>
      <c r="AN308" s="93"/>
      <c r="AO308" s="93"/>
      <c r="AP308" s="93"/>
      <c r="AQ308" s="92">
        <f t="shared" si="293"/>
        <v>0</v>
      </c>
      <c r="AR308" s="93"/>
      <c r="AS308" s="93"/>
      <c r="AT308" s="93"/>
      <c r="AU308" s="92">
        <f t="shared" si="294"/>
        <v>119300</v>
      </c>
      <c r="AV308" s="92">
        <f t="shared" si="295"/>
        <v>116914</v>
      </c>
      <c r="AW308" s="92">
        <f t="shared" si="296"/>
        <v>2386.0000000000073</v>
      </c>
      <c r="AX308" s="92">
        <f t="shared" si="297"/>
        <v>0</v>
      </c>
      <c r="AY308" s="122" t="s">
        <v>106</v>
      </c>
    </row>
    <row r="309" spans="1:51" s="88" customFormat="1" ht="52.5" outlineLevel="1" x14ac:dyDescent="0.25">
      <c r="A309" s="145">
        <v>47</v>
      </c>
      <c r="B309" s="91" t="s">
        <v>376</v>
      </c>
      <c r="C309" s="104" t="s">
        <v>372</v>
      </c>
      <c r="D309" s="98" t="s">
        <v>54</v>
      </c>
      <c r="E309" s="124" t="s">
        <v>567</v>
      </c>
      <c r="F309" s="148">
        <v>1</v>
      </c>
      <c r="G309" s="124">
        <v>1</v>
      </c>
      <c r="H309" s="124"/>
      <c r="I309" s="148"/>
      <c r="J309" s="148"/>
      <c r="K309" s="148"/>
      <c r="L309" s="148"/>
      <c r="M309" s="148"/>
      <c r="N309" s="148"/>
      <c r="O309" s="92">
        <f t="shared" si="286"/>
        <v>40024.6</v>
      </c>
      <c r="P309" s="93">
        <v>37033.699999999997</v>
      </c>
      <c r="Q309" s="93">
        <v>2790.8</v>
      </c>
      <c r="R309" s="93">
        <v>200.1</v>
      </c>
      <c r="S309" s="92">
        <f t="shared" si="287"/>
        <v>0</v>
      </c>
      <c r="T309" s="93"/>
      <c r="U309" s="93"/>
      <c r="V309" s="93"/>
      <c r="W309" s="92">
        <f t="shared" si="288"/>
        <v>0</v>
      </c>
      <c r="X309" s="93"/>
      <c r="Y309" s="93"/>
      <c r="Z309" s="93"/>
      <c r="AA309" s="92">
        <f t="shared" si="289"/>
        <v>0</v>
      </c>
      <c r="AB309" s="93"/>
      <c r="AC309" s="93"/>
      <c r="AD309" s="93"/>
      <c r="AE309" s="92">
        <f t="shared" si="290"/>
        <v>0</v>
      </c>
      <c r="AF309" s="93"/>
      <c r="AG309" s="93"/>
      <c r="AH309" s="93"/>
      <c r="AI309" s="92">
        <f t="shared" si="291"/>
        <v>0</v>
      </c>
      <c r="AJ309" s="93"/>
      <c r="AK309" s="93"/>
      <c r="AL309" s="93"/>
      <c r="AM309" s="92">
        <f t="shared" si="292"/>
        <v>0</v>
      </c>
      <c r="AN309" s="93"/>
      <c r="AO309" s="93"/>
      <c r="AP309" s="93"/>
      <c r="AQ309" s="92">
        <f t="shared" si="293"/>
        <v>0</v>
      </c>
      <c r="AR309" s="93"/>
      <c r="AS309" s="93"/>
      <c r="AT309" s="93"/>
      <c r="AU309" s="92">
        <f t="shared" si="294"/>
        <v>40024.6</v>
      </c>
      <c r="AV309" s="92">
        <f t="shared" si="295"/>
        <v>37033.699999999997</v>
      </c>
      <c r="AW309" s="92">
        <f t="shared" si="296"/>
        <v>2790.8</v>
      </c>
      <c r="AX309" s="92">
        <f t="shared" si="297"/>
        <v>200.1</v>
      </c>
      <c r="AY309" s="122" t="s">
        <v>106</v>
      </c>
    </row>
    <row r="310" spans="1:51" s="88" customFormat="1" ht="66.75" customHeight="1" outlineLevel="1" x14ac:dyDescent="0.25">
      <c r="A310" s="145">
        <v>48</v>
      </c>
      <c r="B310" s="91" t="s">
        <v>373</v>
      </c>
      <c r="C310" s="104" t="s">
        <v>361</v>
      </c>
      <c r="D310" s="98" t="s">
        <v>183</v>
      </c>
      <c r="E310" s="148" t="s">
        <v>565</v>
      </c>
      <c r="F310" s="148">
        <v>1</v>
      </c>
      <c r="G310" s="124"/>
      <c r="H310" s="124"/>
      <c r="I310" s="148"/>
      <c r="J310" s="148"/>
      <c r="K310" s="148">
        <v>1</v>
      </c>
      <c r="L310" s="148"/>
      <c r="M310" s="148"/>
      <c r="N310" s="148"/>
      <c r="O310" s="92">
        <f t="shared" si="286"/>
        <v>42211.1</v>
      </c>
      <c r="P310" s="93"/>
      <c r="Q310" s="93">
        <v>42211.1</v>
      </c>
      <c r="R310" s="93"/>
      <c r="S310" s="92">
        <f t="shared" si="287"/>
        <v>42211.1</v>
      </c>
      <c r="T310" s="93"/>
      <c r="U310" s="93">
        <v>42211.1</v>
      </c>
      <c r="V310" s="93"/>
      <c r="W310" s="92">
        <f t="shared" si="288"/>
        <v>70498.3</v>
      </c>
      <c r="X310" s="93"/>
      <c r="Y310" s="93">
        <v>70498.3</v>
      </c>
      <c r="Z310" s="93"/>
      <c r="AA310" s="92">
        <f t="shared" si="289"/>
        <v>70498.3</v>
      </c>
      <c r="AB310" s="93"/>
      <c r="AC310" s="93">
        <v>70498.3</v>
      </c>
      <c r="AD310" s="93"/>
      <c r="AE310" s="92">
        <f t="shared" si="290"/>
        <v>54481.2</v>
      </c>
      <c r="AF310" s="93"/>
      <c r="AG310" s="93">
        <v>54481.2</v>
      </c>
      <c r="AH310" s="93"/>
      <c r="AI310" s="92">
        <f t="shared" si="291"/>
        <v>0</v>
      </c>
      <c r="AJ310" s="93"/>
      <c r="AK310" s="93"/>
      <c r="AL310" s="93"/>
      <c r="AM310" s="92">
        <f t="shared" si="292"/>
        <v>0</v>
      </c>
      <c r="AN310" s="93"/>
      <c r="AO310" s="93"/>
      <c r="AP310" s="93"/>
      <c r="AQ310" s="92">
        <f t="shared" si="293"/>
        <v>0</v>
      </c>
      <c r="AR310" s="93"/>
      <c r="AS310" s="93"/>
      <c r="AT310" s="93"/>
      <c r="AU310" s="92">
        <f t="shared" si="294"/>
        <v>279900</v>
      </c>
      <c r="AV310" s="92">
        <f t="shared" si="295"/>
        <v>0</v>
      </c>
      <c r="AW310" s="92">
        <f t="shared" si="296"/>
        <v>279900</v>
      </c>
      <c r="AX310" s="92">
        <f t="shared" si="297"/>
        <v>0</v>
      </c>
      <c r="AY310" s="122" t="s">
        <v>106</v>
      </c>
    </row>
    <row r="311" spans="1:51" s="88" customFormat="1" ht="69.75" customHeight="1" outlineLevel="1" x14ac:dyDescent="0.25">
      <c r="A311" s="145">
        <v>49</v>
      </c>
      <c r="B311" s="91" t="s">
        <v>353</v>
      </c>
      <c r="C311" s="98" t="s">
        <v>352</v>
      </c>
      <c r="D311" s="98" t="s">
        <v>377</v>
      </c>
      <c r="E311" s="148" t="s">
        <v>565</v>
      </c>
      <c r="F311" s="148">
        <v>1</v>
      </c>
      <c r="G311" s="124"/>
      <c r="H311" s="124"/>
      <c r="I311" s="148"/>
      <c r="J311" s="148"/>
      <c r="K311" s="148"/>
      <c r="L311" s="148"/>
      <c r="M311" s="148"/>
      <c r="N311" s="148">
        <v>1</v>
      </c>
      <c r="O311" s="92">
        <f t="shared" si="286"/>
        <v>0</v>
      </c>
      <c r="P311" s="93"/>
      <c r="Q311" s="93"/>
      <c r="R311" s="93"/>
      <c r="S311" s="92">
        <f t="shared" si="287"/>
        <v>0</v>
      </c>
      <c r="T311" s="93"/>
      <c r="U311" s="93"/>
      <c r="V311" s="93"/>
      <c r="W311" s="92">
        <f t="shared" si="288"/>
        <v>53000</v>
      </c>
      <c r="X311" s="93"/>
      <c r="Y311" s="93"/>
      <c r="Z311" s="93">
        <v>53000</v>
      </c>
      <c r="AA311" s="92">
        <f t="shared" si="289"/>
        <v>53000</v>
      </c>
      <c r="AB311" s="93"/>
      <c r="AC311" s="93"/>
      <c r="AD311" s="93">
        <v>53000</v>
      </c>
      <c r="AE311" s="92">
        <f t="shared" si="290"/>
        <v>53000</v>
      </c>
      <c r="AF311" s="93"/>
      <c r="AG311" s="93"/>
      <c r="AH311" s="93">
        <v>53000</v>
      </c>
      <c r="AI311" s="92">
        <f t="shared" si="291"/>
        <v>53000</v>
      </c>
      <c r="AJ311" s="93"/>
      <c r="AK311" s="93"/>
      <c r="AL311" s="93">
        <v>53000</v>
      </c>
      <c r="AM311" s="92">
        <f t="shared" si="292"/>
        <v>53000</v>
      </c>
      <c r="AN311" s="93"/>
      <c r="AO311" s="93"/>
      <c r="AP311" s="93">
        <v>53000</v>
      </c>
      <c r="AQ311" s="92">
        <f t="shared" si="293"/>
        <v>53000</v>
      </c>
      <c r="AR311" s="93"/>
      <c r="AS311" s="93"/>
      <c r="AT311" s="93">
        <v>53000</v>
      </c>
      <c r="AU311" s="92">
        <f t="shared" si="294"/>
        <v>318000</v>
      </c>
      <c r="AV311" s="92">
        <f t="shared" si="295"/>
        <v>0</v>
      </c>
      <c r="AW311" s="92">
        <f t="shared" si="296"/>
        <v>0</v>
      </c>
      <c r="AX311" s="92">
        <f t="shared" si="297"/>
        <v>318000</v>
      </c>
      <c r="AY311" s="122" t="s">
        <v>106</v>
      </c>
    </row>
    <row r="312" spans="1:51" s="88" customFormat="1" ht="66" customHeight="1" outlineLevel="1" x14ac:dyDescent="0.25">
      <c r="A312" s="145">
        <v>50</v>
      </c>
      <c r="B312" s="91" t="s">
        <v>353</v>
      </c>
      <c r="C312" s="98" t="s">
        <v>352</v>
      </c>
      <c r="D312" s="98" t="s">
        <v>185</v>
      </c>
      <c r="E312" s="148" t="s">
        <v>565</v>
      </c>
      <c r="F312" s="148">
        <v>1</v>
      </c>
      <c r="G312" s="124"/>
      <c r="H312" s="124"/>
      <c r="I312" s="148"/>
      <c r="J312" s="148"/>
      <c r="K312" s="148"/>
      <c r="L312" s="148"/>
      <c r="M312" s="148"/>
      <c r="N312" s="148">
        <v>1</v>
      </c>
      <c r="O312" s="92">
        <f t="shared" si="286"/>
        <v>0</v>
      </c>
      <c r="P312" s="93"/>
      <c r="Q312" s="93"/>
      <c r="R312" s="93"/>
      <c r="S312" s="92">
        <f t="shared" si="287"/>
        <v>0</v>
      </c>
      <c r="T312" s="93"/>
      <c r="U312" s="93"/>
      <c r="V312" s="93"/>
      <c r="W312" s="92">
        <f t="shared" si="288"/>
        <v>4823.3329999999996</v>
      </c>
      <c r="X312" s="93"/>
      <c r="Y312" s="93"/>
      <c r="Z312" s="93">
        <v>4823.3329999999996</v>
      </c>
      <c r="AA312" s="92">
        <f t="shared" si="289"/>
        <v>4823.3329999999996</v>
      </c>
      <c r="AB312" s="93"/>
      <c r="AC312" s="93"/>
      <c r="AD312" s="93">
        <v>4823.3329999999996</v>
      </c>
      <c r="AE312" s="92">
        <f t="shared" si="290"/>
        <v>4823.3329999999996</v>
      </c>
      <c r="AF312" s="93"/>
      <c r="AG312" s="93"/>
      <c r="AH312" s="93">
        <v>4823.3329999999996</v>
      </c>
      <c r="AI312" s="92">
        <f t="shared" si="291"/>
        <v>4823.3329999999996</v>
      </c>
      <c r="AJ312" s="93"/>
      <c r="AK312" s="93"/>
      <c r="AL312" s="93">
        <v>4823.3329999999996</v>
      </c>
      <c r="AM312" s="92">
        <f t="shared" si="292"/>
        <v>4823.3329999999996</v>
      </c>
      <c r="AN312" s="93"/>
      <c r="AO312" s="93"/>
      <c r="AP312" s="93">
        <v>4823.3329999999996</v>
      </c>
      <c r="AQ312" s="92">
        <f t="shared" si="293"/>
        <v>4823.3329999999996</v>
      </c>
      <c r="AR312" s="93"/>
      <c r="AS312" s="93"/>
      <c r="AT312" s="93">
        <v>4823.3329999999996</v>
      </c>
      <c r="AU312" s="92">
        <f t="shared" si="294"/>
        <v>28939.997999999996</v>
      </c>
      <c r="AV312" s="92">
        <f t="shared" si="295"/>
        <v>0</v>
      </c>
      <c r="AW312" s="92">
        <f t="shared" si="296"/>
        <v>0</v>
      </c>
      <c r="AX312" s="92">
        <f t="shared" si="297"/>
        <v>28939.997999999996</v>
      </c>
      <c r="AY312" s="122" t="s">
        <v>106</v>
      </c>
    </row>
    <row r="313" spans="1:51" s="88" customFormat="1" ht="60.75" customHeight="1" outlineLevel="1" x14ac:dyDescent="0.25">
      <c r="A313" s="145">
        <v>51</v>
      </c>
      <c r="B313" s="91" t="s">
        <v>353</v>
      </c>
      <c r="C313" s="98" t="s">
        <v>352</v>
      </c>
      <c r="D313" s="98" t="s">
        <v>62</v>
      </c>
      <c r="E313" s="148" t="s">
        <v>565</v>
      </c>
      <c r="F313" s="148">
        <v>1</v>
      </c>
      <c r="G313" s="124"/>
      <c r="H313" s="124"/>
      <c r="I313" s="148"/>
      <c r="J313" s="148"/>
      <c r="K313" s="148"/>
      <c r="L313" s="148"/>
      <c r="M313" s="148"/>
      <c r="N313" s="148">
        <v>1</v>
      </c>
      <c r="O313" s="92">
        <f t="shared" si="286"/>
        <v>0</v>
      </c>
      <c r="P313" s="93"/>
      <c r="Q313" s="93"/>
      <c r="R313" s="93"/>
      <c r="S313" s="92">
        <f t="shared" si="287"/>
        <v>0</v>
      </c>
      <c r="T313" s="93"/>
      <c r="U313" s="93"/>
      <c r="V313" s="93"/>
      <c r="W313" s="92">
        <f t="shared" si="288"/>
        <v>6600</v>
      </c>
      <c r="X313" s="93"/>
      <c r="Y313" s="93"/>
      <c r="Z313" s="93">
        <v>6600</v>
      </c>
      <c r="AA313" s="92">
        <f t="shared" si="289"/>
        <v>6600</v>
      </c>
      <c r="AB313" s="93"/>
      <c r="AC313" s="93"/>
      <c r="AD313" s="93">
        <v>6600</v>
      </c>
      <c r="AE313" s="92">
        <f t="shared" si="290"/>
        <v>6600</v>
      </c>
      <c r="AF313" s="93"/>
      <c r="AG313" s="93"/>
      <c r="AH313" s="93">
        <v>6600</v>
      </c>
      <c r="AI313" s="92">
        <f t="shared" si="291"/>
        <v>6600</v>
      </c>
      <c r="AJ313" s="93"/>
      <c r="AK313" s="93"/>
      <c r="AL313" s="93">
        <v>6600</v>
      </c>
      <c r="AM313" s="92">
        <f t="shared" si="292"/>
        <v>6600</v>
      </c>
      <c r="AN313" s="93"/>
      <c r="AO313" s="93"/>
      <c r="AP313" s="93">
        <v>6600</v>
      </c>
      <c r="AQ313" s="92">
        <f t="shared" si="293"/>
        <v>6600</v>
      </c>
      <c r="AR313" s="93"/>
      <c r="AS313" s="93"/>
      <c r="AT313" s="93">
        <v>6600</v>
      </c>
      <c r="AU313" s="92">
        <f t="shared" si="294"/>
        <v>39600</v>
      </c>
      <c r="AV313" s="92">
        <f t="shared" si="295"/>
        <v>0</v>
      </c>
      <c r="AW313" s="92">
        <f t="shared" si="296"/>
        <v>0</v>
      </c>
      <c r="AX313" s="92">
        <f t="shared" si="297"/>
        <v>39600</v>
      </c>
      <c r="AY313" s="122" t="s">
        <v>106</v>
      </c>
    </row>
    <row r="314" spans="1:51" s="88" customFormat="1" ht="73.5" outlineLevel="1" x14ac:dyDescent="0.25">
      <c r="A314" s="145">
        <v>52</v>
      </c>
      <c r="B314" s="91" t="s">
        <v>353</v>
      </c>
      <c r="C314" s="98" t="s">
        <v>352</v>
      </c>
      <c r="D314" s="98" t="s">
        <v>61</v>
      </c>
      <c r="E314" s="148" t="s">
        <v>565</v>
      </c>
      <c r="F314" s="148">
        <v>1</v>
      </c>
      <c r="G314" s="124"/>
      <c r="H314" s="124"/>
      <c r="I314" s="148"/>
      <c r="J314" s="148"/>
      <c r="K314" s="148"/>
      <c r="L314" s="148"/>
      <c r="M314" s="148"/>
      <c r="N314" s="148">
        <v>1</v>
      </c>
      <c r="O314" s="92">
        <f t="shared" si="286"/>
        <v>0</v>
      </c>
      <c r="P314" s="93"/>
      <c r="Q314" s="93"/>
      <c r="R314" s="93"/>
      <c r="S314" s="92">
        <f t="shared" si="287"/>
        <v>0</v>
      </c>
      <c r="T314" s="93"/>
      <c r="U314" s="93"/>
      <c r="V314" s="93"/>
      <c r="W314" s="92">
        <f t="shared" si="288"/>
        <v>2083.3330000000001</v>
      </c>
      <c r="X314" s="93"/>
      <c r="Y314" s="93"/>
      <c r="Z314" s="93">
        <v>2083.3330000000001</v>
      </c>
      <c r="AA314" s="92">
        <f t="shared" si="289"/>
        <v>2083.3330000000001</v>
      </c>
      <c r="AB314" s="93"/>
      <c r="AC314" s="93"/>
      <c r="AD314" s="93">
        <v>2083.3330000000001</v>
      </c>
      <c r="AE314" s="92">
        <f t="shared" si="290"/>
        <v>2083.3330000000001</v>
      </c>
      <c r="AF314" s="93"/>
      <c r="AG314" s="93"/>
      <c r="AH314" s="93">
        <v>2083.3330000000001</v>
      </c>
      <c r="AI314" s="92">
        <f t="shared" si="291"/>
        <v>2083.3330000000001</v>
      </c>
      <c r="AJ314" s="93"/>
      <c r="AK314" s="93"/>
      <c r="AL314" s="93">
        <v>2083.3330000000001</v>
      </c>
      <c r="AM314" s="92">
        <f t="shared" si="292"/>
        <v>2083.3330000000001</v>
      </c>
      <c r="AN314" s="93"/>
      <c r="AO314" s="93"/>
      <c r="AP314" s="93">
        <v>2083.3330000000001</v>
      </c>
      <c r="AQ314" s="92">
        <f t="shared" si="293"/>
        <v>2083.3330000000001</v>
      </c>
      <c r="AR314" s="93"/>
      <c r="AS314" s="93"/>
      <c r="AT314" s="93">
        <v>2083.3330000000001</v>
      </c>
      <c r="AU314" s="92">
        <f t="shared" si="294"/>
        <v>12499.998000000001</v>
      </c>
      <c r="AV314" s="92">
        <f t="shared" si="295"/>
        <v>0</v>
      </c>
      <c r="AW314" s="92">
        <f t="shared" si="296"/>
        <v>0</v>
      </c>
      <c r="AX314" s="92">
        <f t="shared" si="297"/>
        <v>12499.998000000001</v>
      </c>
      <c r="AY314" s="122" t="s">
        <v>106</v>
      </c>
    </row>
    <row r="315" spans="1:51" s="88" customFormat="1" ht="73.5" outlineLevel="1" x14ac:dyDescent="0.25">
      <c r="A315" s="145">
        <v>53</v>
      </c>
      <c r="B315" s="91" t="s">
        <v>353</v>
      </c>
      <c r="C315" s="98" t="s">
        <v>352</v>
      </c>
      <c r="D315" s="98" t="s">
        <v>209</v>
      </c>
      <c r="E315" s="148" t="s">
        <v>565</v>
      </c>
      <c r="F315" s="148">
        <v>1</v>
      </c>
      <c r="G315" s="124"/>
      <c r="H315" s="124"/>
      <c r="I315" s="148"/>
      <c r="J315" s="148"/>
      <c r="K315" s="148"/>
      <c r="L315" s="148"/>
      <c r="M315" s="148"/>
      <c r="N315" s="148">
        <v>1</v>
      </c>
      <c r="O315" s="92">
        <f t="shared" si="286"/>
        <v>0</v>
      </c>
      <c r="P315" s="93"/>
      <c r="Q315" s="93"/>
      <c r="R315" s="93"/>
      <c r="S315" s="92">
        <f t="shared" si="287"/>
        <v>0</v>
      </c>
      <c r="T315" s="93"/>
      <c r="U315" s="93"/>
      <c r="V315" s="93"/>
      <c r="W315" s="92">
        <f t="shared" si="288"/>
        <v>3100</v>
      </c>
      <c r="X315" s="93"/>
      <c r="Y315" s="93"/>
      <c r="Z315" s="93">
        <v>3100</v>
      </c>
      <c r="AA315" s="92">
        <f t="shared" si="289"/>
        <v>3100</v>
      </c>
      <c r="AB315" s="93"/>
      <c r="AC315" s="93"/>
      <c r="AD315" s="93">
        <v>3100</v>
      </c>
      <c r="AE315" s="92">
        <f t="shared" si="290"/>
        <v>3100</v>
      </c>
      <c r="AF315" s="93"/>
      <c r="AG315" s="93"/>
      <c r="AH315" s="93">
        <v>3100</v>
      </c>
      <c r="AI315" s="92">
        <f t="shared" si="291"/>
        <v>3100</v>
      </c>
      <c r="AJ315" s="93"/>
      <c r="AK315" s="93"/>
      <c r="AL315" s="93">
        <v>3100</v>
      </c>
      <c r="AM315" s="92">
        <f t="shared" si="292"/>
        <v>3100</v>
      </c>
      <c r="AN315" s="93"/>
      <c r="AO315" s="93"/>
      <c r="AP315" s="93">
        <v>3100</v>
      </c>
      <c r="AQ315" s="92">
        <f t="shared" si="293"/>
        <v>3100</v>
      </c>
      <c r="AR315" s="93"/>
      <c r="AS315" s="93"/>
      <c r="AT315" s="93">
        <v>3100</v>
      </c>
      <c r="AU315" s="92">
        <f t="shared" si="294"/>
        <v>18600</v>
      </c>
      <c r="AV315" s="92">
        <f t="shared" si="295"/>
        <v>0</v>
      </c>
      <c r="AW315" s="92">
        <f t="shared" si="296"/>
        <v>0</v>
      </c>
      <c r="AX315" s="92">
        <f t="shared" si="297"/>
        <v>18600</v>
      </c>
      <c r="AY315" s="122" t="s">
        <v>106</v>
      </c>
    </row>
    <row r="316" spans="1:51" s="88" customFormat="1" ht="73.5" outlineLevel="1" x14ac:dyDescent="0.25">
      <c r="A316" s="145">
        <v>54</v>
      </c>
      <c r="B316" s="91" t="s">
        <v>378</v>
      </c>
      <c r="C316" s="98" t="s">
        <v>352</v>
      </c>
      <c r="D316" s="98" t="s">
        <v>377</v>
      </c>
      <c r="E316" s="148" t="s">
        <v>565</v>
      </c>
      <c r="F316" s="148">
        <v>1</v>
      </c>
      <c r="G316" s="124"/>
      <c r="H316" s="124"/>
      <c r="I316" s="148"/>
      <c r="J316" s="148"/>
      <c r="K316" s="148"/>
      <c r="L316" s="148"/>
      <c r="M316" s="148"/>
      <c r="N316" s="148">
        <v>1</v>
      </c>
      <c r="O316" s="92">
        <f t="shared" si="286"/>
        <v>0</v>
      </c>
      <c r="P316" s="93"/>
      <c r="Q316" s="93"/>
      <c r="R316" s="93"/>
      <c r="S316" s="92">
        <f t="shared" si="287"/>
        <v>0</v>
      </c>
      <c r="T316" s="93"/>
      <c r="U316" s="93"/>
      <c r="V316" s="93"/>
      <c r="W316" s="92">
        <f t="shared" si="288"/>
        <v>11833.333000000001</v>
      </c>
      <c r="X316" s="93"/>
      <c r="Y316" s="93"/>
      <c r="Z316" s="93">
        <v>11833.333000000001</v>
      </c>
      <c r="AA316" s="92">
        <f t="shared" si="289"/>
        <v>11833.333000000001</v>
      </c>
      <c r="AB316" s="93"/>
      <c r="AC316" s="93"/>
      <c r="AD316" s="93">
        <v>11833.333000000001</v>
      </c>
      <c r="AE316" s="92">
        <f t="shared" si="290"/>
        <v>11833.333000000001</v>
      </c>
      <c r="AF316" s="93"/>
      <c r="AG316" s="93"/>
      <c r="AH316" s="93">
        <v>11833.333000000001</v>
      </c>
      <c r="AI316" s="92">
        <f t="shared" si="291"/>
        <v>11833.333000000001</v>
      </c>
      <c r="AJ316" s="93"/>
      <c r="AK316" s="93"/>
      <c r="AL316" s="93">
        <v>11833.333000000001</v>
      </c>
      <c r="AM316" s="92">
        <f t="shared" si="292"/>
        <v>11833.333000000001</v>
      </c>
      <c r="AN316" s="93"/>
      <c r="AO316" s="93"/>
      <c r="AP316" s="93">
        <v>11833.333000000001</v>
      </c>
      <c r="AQ316" s="92">
        <f t="shared" si="293"/>
        <v>11833.333000000001</v>
      </c>
      <c r="AR316" s="93"/>
      <c r="AS316" s="93"/>
      <c r="AT316" s="93">
        <v>11833.333000000001</v>
      </c>
      <c r="AU316" s="92">
        <f t="shared" si="294"/>
        <v>70999.998000000007</v>
      </c>
      <c r="AV316" s="92">
        <f t="shared" si="295"/>
        <v>0</v>
      </c>
      <c r="AW316" s="92">
        <f t="shared" si="296"/>
        <v>0</v>
      </c>
      <c r="AX316" s="92">
        <f t="shared" si="297"/>
        <v>70999.998000000007</v>
      </c>
      <c r="AY316" s="122" t="s">
        <v>106</v>
      </c>
    </row>
    <row r="317" spans="1:51" s="88" customFormat="1" ht="73.5" outlineLevel="1" x14ac:dyDescent="0.25">
      <c r="A317" s="145">
        <v>55</v>
      </c>
      <c r="B317" s="91" t="s">
        <v>379</v>
      </c>
      <c r="C317" s="98" t="s">
        <v>352</v>
      </c>
      <c r="D317" s="98" t="s">
        <v>380</v>
      </c>
      <c r="E317" s="148" t="s">
        <v>565</v>
      </c>
      <c r="F317" s="148">
        <v>1</v>
      </c>
      <c r="G317" s="124"/>
      <c r="H317" s="124"/>
      <c r="I317" s="148"/>
      <c r="J317" s="148"/>
      <c r="K317" s="148"/>
      <c r="L317" s="148"/>
      <c r="M317" s="148"/>
      <c r="N317" s="148">
        <v>1</v>
      </c>
      <c r="O317" s="92">
        <f t="shared" si="286"/>
        <v>0</v>
      </c>
      <c r="P317" s="93"/>
      <c r="Q317" s="93"/>
      <c r="R317" s="93"/>
      <c r="S317" s="92">
        <f t="shared" si="287"/>
        <v>0</v>
      </c>
      <c r="T317" s="93"/>
      <c r="U317" s="93"/>
      <c r="V317" s="93"/>
      <c r="W317" s="92">
        <f t="shared" si="288"/>
        <v>20100</v>
      </c>
      <c r="X317" s="93"/>
      <c r="Y317" s="93"/>
      <c r="Z317" s="93">
        <v>20100</v>
      </c>
      <c r="AA317" s="92">
        <f t="shared" si="289"/>
        <v>20100</v>
      </c>
      <c r="AB317" s="93"/>
      <c r="AC317" s="93"/>
      <c r="AD317" s="93">
        <v>20100</v>
      </c>
      <c r="AE317" s="92">
        <f t="shared" si="290"/>
        <v>20100</v>
      </c>
      <c r="AF317" s="93"/>
      <c r="AG317" s="93"/>
      <c r="AH317" s="93">
        <v>20100</v>
      </c>
      <c r="AI317" s="92">
        <f t="shared" si="291"/>
        <v>20100</v>
      </c>
      <c r="AJ317" s="93"/>
      <c r="AK317" s="93"/>
      <c r="AL317" s="93">
        <v>20100</v>
      </c>
      <c r="AM317" s="92">
        <f t="shared" si="292"/>
        <v>20100</v>
      </c>
      <c r="AN317" s="93"/>
      <c r="AO317" s="93"/>
      <c r="AP317" s="93">
        <v>20100</v>
      </c>
      <c r="AQ317" s="92">
        <f t="shared" si="293"/>
        <v>20100</v>
      </c>
      <c r="AR317" s="93"/>
      <c r="AS317" s="93"/>
      <c r="AT317" s="93">
        <v>20100</v>
      </c>
      <c r="AU317" s="92">
        <f t="shared" si="294"/>
        <v>120600</v>
      </c>
      <c r="AV317" s="92">
        <f t="shared" si="295"/>
        <v>0</v>
      </c>
      <c r="AW317" s="92">
        <f t="shared" si="296"/>
        <v>0</v>
      </c>
      <c r="AX317" s="92">
        <f t="shared" si="297"/>
        <v>120600</v>
      </c>
      <c r="AY317" s="122" t="s">
        <v>106</v>
      </c>
    </row>
    <row r="318" spans="1:51" s="88" customFormat="1" ht="73.5" outlineLevel="1" x14ac:dyDescent="0.25">
      <c r="A318" s="145">
        <v>56</v>
      </c>
      <c r="B318" s="91" t="s">
        <v>381</v>
      </c>
      <c r="C318" s="98" t="s">
        <v>352</v>
      </c>
      <c r="D318" s="98" t="s">
        <v>380</v>
      </c>
      <c r="E318" s="148" t="s">
        <v>565</v>
      </c>
      <c r="F318" s="148">
        <v>1</v>
      </c>
      <c r="G318" s="124"/>
      <c r="H318" s="124"/>
      <c r="I318" s="148"/>
      <c r="J318" s="148"/>
      <c r="K318" s="148"/>
      <c r="L318" s="148"/>
      <c r="M318" s="148"/>
      <c r="N318" s="148">
        <v>1</v>
      </c>
      <c r="O318" s="92">
        <f t="shared" si="286"/>
        <v>0</v>
      </c>
      <c r="P318" s="93"/>
      <c r="Q318" s="93"/>
      <c r="R318" s="93"/>
      <c r="S318" s="92">
        <f t="shared" si="287"/>
        <v>0</v>
      </c>
      <c r="T318" s="93"/>
      <c r="U318" s="93"/>
      <c r="V318" s="93"/>
      <c r="W318" s="92">
        <f t="shared" si="288"/>
        <v>32033.332999999999</v>
      </c>
      <c r="X318" s="93"/>
      <c r="Y318" s="93"/>
      <c r="Z318" s="93">
        <v>32033.332999999999</v>
      </c>
      <c r="AA318" s="92">
        <f t="shared" si="289"/>
        <v>32033.332999999999</v>
      </c>
      <c r="AB318" s="93"/>
      <c r="AC318" s="93"/>
      <c r="AD318" s="93">
        <v>32033.332999999999</v>
      </c>
      <c r="AE318" s="92">
        <f t="shared" si="290"/>
        <v>32033.332999999999</v>
      </c>
      <c r="AF318" s="93"/>
      <c r="AG318" s="93"/>
      <c r="AH318" s="93">
        <v>32033.332999999999</v>
      </c>
      <c r="AI318" s="92">
        <f t="shared" si="291"/>
        <v>32033.332999999999</v>
      </c>
      <c r="AJ318" s="93"/>
      <c r="AK318" s="93"/>
      <c r="AL318" s="93">
        <v>32033.332999999999</v>
      </c>
      <c r="AM318" s="92">
        <f t="shared" si="292"/>
        <v>32033.332999999999</v>
      </c>
      <c r="AN318" s="93"/>
      <c r="AO318" s="93"/>
      <c r="AP318" s="93">
        <v>32033.332999999999</v>
      </c>
      <c r="AQ318" s="92">
        <f t="shared" si="293"/>
        <v>32033.332999999999</v>
      </c>
      <c r="AR318" s="93"/>
      <c r="AS318" s="93"/>
      <c r="AT318" s="93">
        <v>32033.332999999999</v>
      </c>
      <c r="AU318" s="92">
        <f t="shared" si="294"/>
        <v>192199.99799999996</v>
      </c>
      <c r="AV318" s="92">
        <f t="shared" si="295"/>
        <v>0</v>
      </c>
      <c r="AW318" s="92">
        <f t="shared" si="296"/>
        <v>0</v>
      </c>
      <c r="AX318" s="92">
        <f t="shared" si="297"/>
        <v>192199.99799999996</v>
      </c>
      <c r="AY318" s="122" t="s">
        <v>106</v>
      </c>
    </row>
    <row r="319" spans="1:51" s="88" customFormat="1" ht="73.5" outlineLevel="1" x14ac:dyDescent="0.25">
      <c r="A319" s="145">
        <v>57</v>
      </c>
      <c r="B319" s="91" t="s">
        <v>381</v>
      </c>
      <c r="C319" s="98" t="s">
        <v>352</v>
      </c>
      <c r="D319" s="98" t="s">
        <v>382</v>
      </c>
      <c r="E319" s="148" t="s">
        <v>565</v>
      </c>
      <c r="F319" s="148">
        <v>1</v>
      </c>
      <c r="G319" s="124"/>
      <c r="H319" s="124"/>
      <c r="I319" s="148"/>
      <c r="J319" s="148"/>
      <c r="K319" s="148"/>
      <c r="L319" s="148"/>
      <c r="M319" s="148"/>
      <c r="N319" s="148">
        <v>1</v>
      </c>
      <c r="O319" s="92">
        <f t="shared" si="286"/>
        <v>0</v>
      </c>
      <c r="P319" s="93"/>
      <c r="Q319" s="93"/>
      <c r="R319" s="93"/>
      <c r="S319" s="92">
        <f t="shared" si="287"/>
        <v>0</v>
      </c>
      <c r="T319" s="93"/>
      <c r="U319" s="93"/>
      <c r="V319" s="93"/>
      <c r="W319" s="92">
        <f t="shared" si="288"/>
        <v>12750</v>
      </c>
      <c r="X319" s="93"/>
      <c r="Y319" s="93"/>
      <c r="Z319" s="93">
        <v>12750</v>
      </c>
      <c r="AA319" s="92">
        <f t="shared" si="289"/>
        <v>12750</v>
      </c>
      <c r="AB319" s="93"/>
      <c r="AC319" s="93"/>
      <c r="AD319" s="93">
        <v>12750</v>
      </c>
      <c r="AE319" s="92">
        <f t="shared" si="290"/>
        <v>12750</v>
      </c>
      <c r="AF319" s="93"/>
      <c r="AG319" s="93"/>
      <c r="AH319" s="93">
        <v>12750</v>
      </c>
      <c r="AI319" s="92">
        <f t="shared" si="291"/>
        <v>12750</v>
      </c>
      <c r="AJ319" s="93"/>
      <c r="AK319" s="93"/>
      <c r="AL319" s="93">
        <v>12750</v>
      </c>
      <c r="AM319" s="92">
        <f t="shared" si="292"/>
        <v>12750</v>
      </c>
      <c r="AN319" s="93"/>
      <c r="AO319" s="93"/>
      <c r="AP319" s="93">
        <v>12750</v>
      </c>
      <c r="AQ319" s="92">
        <f t="shared" si="293"/>
        <v>12750</v>
      </c>
      <c r="AR319" s="93"/>
      <c r="AS319" s="93"/>
      <c r="AT319" s="93">
        <v>12750</v>
      </c>
      <c r="AU319" s="92">
        <f t="shared" si="294"/>
        <v>76500</v>
      </c>
      <c r="AV319" s="92">
        <f t="shared" si="295"/>
        <v>0</v>
      </c>
      <c r="AW319" s="92">
        <f t="shared" si="296"/>
        <v>0</v>
      </c>
      <c r="AX319" s="92">
        <f t="shared" si="297"/>
        <v>76500</v>
      </c>
      <c r="AY319" s="122" t="s">
        <v>106</v>
      </c>
    </row>
    <row r="320" spans="1:51" s="88" customFormat="1" ht="73.5" outlineLevel="1" x14ac:dyDescent="0.25">
      <c r="A320" s="145">
        <v>58</v>
      </c>
      <c r="B320" s="91" t="s">
        <v>381</v>
      </c>
      <c r="C320" s="98" t="s">
        <v>352</v>
      </c>
      <c r="D320" s="98" t="s">
        <v>383</v>
      </c>
      <c r="E320" s="148" t="s">
        <v>565</v>
      </c>
      <c r="F320" s="148">
        <v>1</v>
      </c>
      <c r="G320" s="124"/>
      <c r="H320" s="124"/>
      <c r="I320" s="148"/>
      <c r="J320" s="148"/>
      <c r="K320" s="148"/>
      <c r="L320" s="148"/>
      <c r="M320" s="148"/>
      <c r="N320" s="148">
        <v>1</v>
      </c>
      <c r="O320" s="92">
        <f t="shared" si="286"/>
        <v>0</v>
      </c>
      <c r="P320" s="93"/>
      <c r="Q320" s="93"/>
      <c r="R320" s="93"/>
      <c r="S320" s="92">
        <f t="shared" si="287"/>
        <v>0</v>
      </c>
      <c r="T320" s="93"/>
      <c r="U320" s="93"/>
      <c r="V320" s="93"/>
      <c r="W320" s="92">
        <f t="shared" si="288"/>
        <v>7516.6660000000002</v>
      </c>
      <c r="X320" s="93"/>
      <c r="Y320" s="93"/>
      <c r="Z320" s="93">
        <v>7516.6660000000002</v>
      </c>
      <c r="AA320" s="92">
        <f t="shared" si="289"/>
        <v>7516.6660000000002</v>
      </c>
      <c r="AB320" s="93"/>
      <c r="AC320" s="93"/>
      <c r="AD320" s="93">
        <v>7516.6660000000002</v>
      </c>
      <c r="AE320" s="92">
        <f t="shared" si="290"/>
        <v>7516.6660000000002</v>
      </c>
      <c r="AF320" s="93"/>
      <c r="AG320" s="93"/>
      <c r="AH320" s="93">
        <v>7516.6660000000002</v>
      </c>
      <c r="AI320" s="92">
        <f t="shared" si="291"/>
        <v>7516.6660000000002</v>
      </c>
      <c r="AJ320" s="93"/>
      <c r="AK320" s="93"/>
      <c r="AL320" s="93">
        <v>7516.6660000000002</v>
      </c>
      <c r="AM320" s="92">
        <f t="shared" si="292"/>
        <v>7516.6660000000002</v>
      </c>
      <c r="AN320" s="93"/>
      <c r="AO320" s="93"/>
      <c r="AP320" s="93">
        <v>7516.6660000000002</v>
      </c>
      <c r="AQ320" s="92">
        <f t="shared" si="293"/>
        <v>7516.6660000000002</v>
      </c>
      <c r="AR320" s="93"/>
      <c r="AS320" s="93"/>
      <c r="AT320" s="93">
        <v>7516.6660000000002</v>
      </c>
      <c r="AU320" s="92">
        <f t="shared" si="294"/>
        <v>45099.995999999999</v>
      </c>
      <c r="AV320" s="92">
        <f t="shared" si="295"/>
        <v>0</v>
      </c>
      <c r="AW320" s="92">
        <f t="shared" si="296"/>
        <v>0</v>
      </c>
      <c r="AX320" s="92">
        <f t="shared" si="297"/>
        <v>45099.995999999999</v>
      </c>
      <c r="AY320" s="122" t="s">
        <v>106</v>
      </c>
    </row>
    <row r="321" spans="1:51" s="88" customFormat="1" ht="73.5" outlineLevel="1" x14ac:dyDescent="0.25">
      <c r="A321" s="145">
        <v>59</v>
      </c>
      <c r="B321" s="91" t="s">
        <v>384</v>
      </c>
      <c r="C321" s="98" t="s">
        <v>352</v>
      </c>
      <c r="D321" s="98" t="s">
        <v>380</v>
      </c>
      <c r="E321" s="148" t="s">
        <v>565</v>
      </c>
      <c r="F321" s="148">
        <v>1</v>
      </c>
      <c r="G321" s="124"/>
      <c r="H321" s="124"/>
      <c r="I321" s="148"/>
      <c r="J321" s="148"/>
      <c r="K321" s="148"/>
      <c r="L321" s="148"/>
      <c r="M321" s="148"/>
      <c r="N321" s="148">
        <v>1</v>
      </c>
      <c r="O321" s="92">
        <f t="shared" si="286"/>
        <v>0</v>
      </c>
      <c r="P321" s="93"/>
      <c r="Q321" s="93"/>
      <c r="R321" s="93"/>
      <c r="S321" s="92">
        <f t="shared" si="287"/>
        <v>0</v>
      </c>
      <c r="T321" s="93"/>
      <c r="U321" s="93"/>
      <c r="V321" s="93"/>
      <c r="W321" s="92">
        <f t="shared" si="288"/>
        <v>26933.332999999999</v>
      </c>
      <c r="X321" s="93"/>
      <c r="Y321" s="93"/>
      <c r="Z321" s="93">
        <v>26933.332999999999</v>
      </c>
      <c r="AA321" s="92">
        <f t="shared" si="289"/>
        <v>26933.332999999999</v>
      </c>
      <c r="AB321" s="93"/>
      <c r="AC321" s="93"/>
      <c r="AD321" s="93">
        <v>26933.332999999999</v>
      </c>
      <c r="AE321" s="92">
        <f t="shared" si="290"/>
        <v>26933.332999999999</v>
      </c>
      <c r="AF321" s="93"/>
      <c r="AG321" s="93"/>
      <c r="AH321" s="93">
        <v>26933.332999999999</v>
      </c>
      <c r="AI321" s="92">
        <f t="shared" si="291"/>
        <v>26933.332999999999</v>
      </c>
      <c r="AJ321" s="93"/>
      <c r="AK321" s="93"/>
      <c r="AL321" s="93">
        <v>26933.332999999999</v>
      </c>
      <c r="AM321" s="92">
        <f t="shared" si="292"/>
        <v>26933.332999999999</v>
      </c>
      <c r="AN321" s="93"/>
      <c r="AO321" s="93"/>
      <c r="AP321" s="93">
        <v>26933.332999999999</v>
      </c>
      <c r="AQ321" s="92">
        <f t="shared" si="293"/>
        <v>26933.332999999999</v>
      </c>
      <c r="AR321" s="93"/>
      <c r="AS321" s="93"/>
      <c r="AT321" s="93">
        <v>26933.332999999999</v>
      </c>
      <c r="AU321" s="92">
        <f t="shared" si="294"/>
        <v>161599.99799999996</v>
      </c>
      <c r="AV321" s="92">
        <f t="shared" si="295"/>
        <v>0</v>
      </c>
      <c r="AW321" s="92">
        <f t="shared" si="296"/>
        <v>0</v>
      </c>
      <c r="AX321" s="92">
        <f t="shared" si="297"/>
        <v>161599.99799999996</v>
      </c>
      <c r="AY321" s="122" t="s">
        <v>106</v>
      </c>
    </row>
    <row r="322" spans="1:51" s="88" customFormat="1" ht="73.5" outlineLevel="1" x14ac:dyDescent="0.25">
      <c r="A322" s="145">
        <v>60</v>
      </c>
      <c r="B322" s="91" t="s">
        <v>385</v>
      </c>
      <c r="C322" s="98" t="s">
        <v>352</v>
      </c>
      <c r="D322" s="98" t="s">
        <v>209</v>
      </c>
      <c r="E322" s="148" t="s">
        <v>565</v>
      </c>
      <c r="F322" s="148">
        <v>1</v>
      </c>
      <c r="G322" s="124"/>
      <c r="H322" s="124"/>
      <c r="I322" s="148"/>
      <c r="J322" s="148"/>
      <c r="K322" s="148"/>
      <c r="L322" s="148"/>
      <c r="M322" s="148"/>
      <c r="N322" s="148">
        <v>1</v>
      </c>
      <c r="O322" s="92">
        <f t="shared" si="286"/>
        <v>0</v>
      </c>
      <c r="P322" s="93"/>
      <c r="Q322" s="93"/>
      <c r="R322" s="93"/>
      <c r="S322" s="92">
        <f t="shared" si="287"/>
        <v>0</v>
      </c>
      <c r="T322" s="93"/>
      <c r="U322" s="93"/>
      <c r="V322" s="93"/>
      <c r="W322" s="92">
        <f t="shared" si="288"/>
        <v>2666.6660000000002</v>
      </c>
      <c r="X322" s="93"/>
      <c r="Y322" s="93"/>
      <c r="Z322" s="93">
        <v>2666.6660000000002</v>
      </c>
      <c r="AA322" s="92">
        <f t="shared" si="289"/>
        <v>2666.6660000000002</v>
      </c>
      <c r="AB322" s="93"/>
      <c r="AC322" s="93"/>
      <c r="AD322" s="93">
        <v>2666.6660000000002</v>
      </c>
      <c r="AE322" s="92">
        <f t="shared" si="290"/>
        <v>2666.6660000000002</v>
      </c>
      <c r="AF322" s="93"/>
      <c r="AG322" s="93"/>
      <c r="AH322" s="93">
        <v>2666.6660000000002</v>
      </c>
      <c r="AI322" s="92">
        <f t="shared" si="291"/>
        <v>2666.6660000000002</v>
      </c>
      <c r="AJ322" s="93"/>
      <c r="AK322" s="93"/>
      <c r="AL322" s="93">
        <v>2666.6660000000002</v>
      </c>
      <c r="AM322" s="92">
        <f t="shared" si="292"/>
        <v>2666.6660000000002</v>
      </c>
      <c r="AN322" s="93"/>
      <c r="AO322" s="93"/>
      <c r="AP322" s="93">
        <v>2666.6660000000002</v>
      </c>
      <c r="AQ322" s="92">
        <f t="shared" si="293"/>
        <v>2666.6660000000002</v>
      </c>
      <c r="AR322" s="93"/>
      <c r="AS322" s="93"/>
      <c r="AT322" s="93">
        <v>2666.6660000000002</v>
      </c>
      <c r="AU322" s="92">
        <f t="shared" si="294"/>
        <v>15999.996000000003</v>
      </c>
      <c r="AV322" s="92">
        <f t="shared" si="295"/>
        <v>0</v>
      </c>
      <c r="AW322" s="92">
        <f t="shared" si="296"/>
        <v>0</v>
      </c>
      <c r="AX322" s="92">
        <f t="shared" si="297"/>
        <v>15999.996000000003</v>
      </c>
      <c r="AY322" s="122" t="s">
        <v>106</v>
      </c>
    </row>
    <row r="323" spans="1:51" s="88" customFormat="1" ht="73.5" outlineLevel="1" x14ac:dyDescent="0.25">
      <c r="A323" s="145">
        <v>61</v>
      </c>
      <c r="B323" s="91" t="s">
        <v>373</v>
      </c>
      <c r="C323" s="104" t="s">
        <v>361</v>
      </c>
      <c r="D323" s="98" t="s">
        <v>230</v>
      </c>
      <c r="E323" s="148" t="s">
        <v>565</v>
      </c>
      <c r="F323" s="148">
        <v>1</v>
      </c>
      <c r="G323" s="124"/>
      <c r="H323" s="124"/>
      <c r="I323" s="148"/>
      <c r="J323" s="148">
        <v>1</v>
      </c>
      <c r="K323" s="148"/>
      <c r="L323" s="148"/>
      <c r="M323" s="148"/>
      <c r="N323" s="148"/>
      <c r="O323" s="92">
        <f t="shared" si="286"/>
        <v>0</v>
      </c>
      <c r="P323" s="93"/>
      <c r="Q323" s="93"/>
      <c r="R323" s="93"/>
      <c r="S323" s="92">
        <f t="shared" si="287"/>
        <v>0</v>
      </c>
      <c r="T323" s="93"/>
      <c r="U323" s="93"/>
      <c r="V323" s="93"/>
      <c r="W323" s="92">
        <f t="shared" si="288"/>
        <v>0</v>
      </c>
      <c r="X323" s="93"/>
      <c r="Y323" s="93"/>
      <c r="Z323" s="93"/>
      <c r="AA323" s="92">
        <f t="shared" si="289"/>
        <v>256200</v>
      </c>
      <c r="AB323" s="93"/>
      <c r="AC323" s="93">
        <v>256200</v>
      </c>
      <c r="AD323" s="93"/>
      <c r="AE323" s="92">
        <f t="shared" si="290"/>
        <v>0</v>
      </c>
      <c r="AF323" s="93"/>
      <c r="AG323" s="93"/>
      <c r="AH323" s="93"/>
      <c r="AI323" s="92">
        <f t="shared" si="291"/>
        <v>0</v>
      </c>
      <c r="AJ323" s="93"/>
      <c r="AK323" s="93"/>
      <c r="AL323" s="93"/>
      <c r="AM323" s="92">
        <f t="shared" si="292"/>
        <v>0</v>
      </c>
      <c r="AN323" s="93"/>
      <c r="AO323" s="93"/>
      <c r="AP323" s="93"/>
      <c r="AQ323" s="92">
        <f t="shared" si="293"/>
        <v>0</v>
      </c>
      <c r="AR323" s="93"/>
      <c r="AS323" s="93"/>
      <c r="AT323" s="93"/>
      <c r="AU323" s="92">
        <f t="shared" si="294"/>
        <v>256200</v>
      </c>
      <c r="AV323" s="92">
        <f t="shared" si="295"/>
        <v>0</v>
      </c>
      <c r="AW323" s="92">
        <f t="shared" si="296"/>
        <v>256200</v>
      </c>
      <c r="AX323" s="92">
        <f t="shared" si="297"/>
        <v>0</v>
      </c>
      <c r="AY323" s="122" t="s">
        <v>106</v>
      </c>
    </row>
    <row r="324" spans="1:51" s="88" customFormat="1" ht="73.5" outlineLevel="1" x14ac:dyDescent="0.25">
      <c r="A324" s="145">
        <v>62</v>
      </c>
      <c r="B324" s="91" t="s">
        <v>373</v>
      </c>
      <c r="C324" s="104" t="s">
        <v>361</v>
      </c>
      <c r="D324" s="98" t="s">
        <v>386</v>
      </c>
      <c r="E324" s="148" t="s">
        <v>565</v>
      </c>
      <c r="F324" s="148">
        <v>1</v>
      </c>
      <c r="G324" s="124"/>
      <c r="H324" s="124"/>
      <c r="I324" s="148"/>
      <c r="J324" s="148"/>
      <c r="K324" s="148">
        <v>1</v>
      </c>
      <c r="L324" s="148"/>
      <c r="M324" s="148"/>
      <c r="N324" s="148"/>
      <c r="O324" s="92">
        <f t="shared" si="286"/>
        <v>0</v>
      </c>
      <c r="P324" s="93"/>
      <c r="Q324" s="93"/>
      <c r="R324" s="93"/>
      <c r="S324" s="92">
        <f t="shared" si="287"/>
        <v>0</v>
      </c>
      <c r="T324" s="93"/>
      <c r="U324" s="93"/>
      <c r="V324" s="93"/>
      <c r="W324" s="92">
        <f t="shared" si="288"/>
        <v>0</v>
      </c>
      <c r="X324" s="93"/>
      <c r="Y324" s="93"/>
      <c r="Z324" s="93"/>
      <c r="AA324" s="92">
        <f t="shared" si="289"/>
        <v>0</v>
      </c>
      <c r="AB324" s="93"/>
      <c r="AC324" s="93"/>
      <c r="AD324" s="93"/>
      <c r="AE324" s="92">
        <f t="shared" si="290"/>
        <v>260000</v>
      </c>
      <c r="AF324" s="93"/>
      <c r="AG324" s="93">
        <v>260000</v>
      </c>
      <c r="AH324" s="93"/>
      <c r="AI324" s="92">
        <f t="shared" si="291"/>
        <v>0</v>
      </c>
      <c r="AJ324" s="93"/>
      <c r="AK324" s="93"/>
      <c r="AL324" s="93"/>
      <c r="AM324" s="92">
        <f t="shared" si="292"/>
        <v>0</v>
      </c>
      <c r="AN324" s="93"/>
      <c r="AO324" s="93"/>
      <c r="AP324" s="93"/>
      <c r="AQ324" s="92">
        <f t="shared" si="293"/>
        <v>0</v>
      </c>
      <c r="AR324" s="93"/>
      <c r="AS324" s="93"/>
      <c r="AT324" s="93"/>
      <c r="AU324" s="92">
        <f t="shared" si="294"/>
        <v>260000</v>
      </c>
      <c r="AV324" s="92">
        <f t="shared" si="295"/>
        <v>0</v>
      </c>
      <c r="AW324" s="92">
        <f t="shared" si="296"/>
        <v>260000</v>
      </c>
      <c r="AX324" s="92">
        <f t="shared" si="297"/>
        <v>0</v>
      </c>
      <c r="AY324" s="122" t="s">
        <v>106</v>
      </c>
    </row>
    <row r="325" spans="1:51" s="88" customFormat="1" ht="73.5" outlineLevel="1" x14ac:dyDescent="0.25">
      <c r="A325" s="145">
        <v>63</v>
      </c>
      <c r="B325" s="91" t="s">
        <v>387</v>
      </c>
      <c r="C325" s="98" t="s">
        <v>352</v>
      </c>
      <c r="D325" s="98" t="s">
        <v>179</v>
      </c>
      <c r="E325" s="148" t="s">
        <v>565</v>
      </c>
      <c r="F325" s="148">
        <v>1</v>
      </c>
      <c r="G325" s="124"/>
      <c r="H325" s="124"/>
      <c r="I325" s="148">
        <v>1</v>
      </c>
      <c r="J325" s="148"/>
      <c r="K325" s="148"/>
      <c r="L325" s="148"/>
      <c r="M325" s="148"/>
      <c r="N325" s="148"/>
      <c r="O325" s="92">
        <f t="shared" si="286"/>
        <v>62766.665999999997</v>
      </c>
      <c r="P325" s="93"/>
      <c r="Q325" s="93"/>
      <c r="R325" s="93">
        <v>62766.665999999997</v>
      </c>
      <c r="S325" s="92">
        <f t="shared" si="287"/>
        <v>62766.665999999997</v>
      </c>
      <c r="T325" s="93"/>
      <c r="U325" s="93"/>
      <c r="V325" s="93">
        <v>62766.665999999997</v>
      </c>
      <c r="W325" s="92">
        <f t="shared" si="288"/>
        <v>62766.665999999997</v>
      </c>
      <c r="X325" s="93"/>
      <c r="Y325" s="93"/>
      <c r="Z325" s="93">
        <v>62766.665999999997</v>
      </c>
      <c r="AA325" s="92">
        <f t="shared" si="289"/>
        <v>0</v>
      </c>
      <c r="AB325" s="93"/>
      <c r="AC325" s="93"/>
      <c r="AD325" s="93"/>
      <c r="AE325" s="92">
        <f t="shared" si="290"/>
        <v>0</v>
      </c>
      <c r="AF325" s="93"/>
      <c r="AG325" s="93"/>
      <c r="AH325" s="93"/>
      <c r="AI325" s="92">
        <f t="shared" si="291"/>
        <v>0</v>
      </c>
      <c r="AJ325" s="93"/>
      <c r="AK325" s="93"/>
      <c r="AL325" s="93"/>
      <c r="AM325" s="92">
        <f t="shared" si="292"/>
        <v>0</v>
      </c>
      <c r="AN325" s="93"/>
      <c r="AO325" s="93"/>
      <c r="AP325" s="93"/>
      <c r="AQ325" s="92">
        <f t="shared" si="293"/>
        <v>0</v>
      </c>
      <c r="AR325" s="93"/>
      <c r="AS325" s="93"/>
      <c r="AT325" s="93"/>
      <c r="AU325" s="92">
        <f t="shared" si="294"/>
        <v>188299.99799999999</v>
      </c>
      <c r="AV325" s="92">
        <f t="shared" si="295"/>
        <v>0</v>
      </c>
      <c r="AW325" s="92">
        <f t="shared" si="296"/>
        <v>0</v>
      </c>
      <c r="AX325" s="92">
        <f t="shared" si="297"/>
        <v>188299.99799999999</v>
      </c>
      <c r="AY325" s="122" t="s">
        <v>106</v>
      </c>
    </row>
    <row r="326" spans="1:51" s="88" customFormat="1" ht="73.5" outlineLevel="1" x14ac:dyDescent="0.25">
      <c r="A326" s="145">
        <v>64</v>
      </c>
      <c r="B326" s="91" t="s">
        <v>388</v>
      </c>
      <c r="C326" s="104" t="s">
        <v>361</v>
      </c>
      <c r="D326" s="98" t="s">
        <v>55</v>
      </c>
      <c r="E326" s="148" t="s">
        <v>568</v>
      </c>
      <c r="F326" s="148">
        <v>1</v>
      </c>
      <c r="G326" s="124"/>
      <c r="H326" s="124"/>
      <c r="I326" s="148"/>
      <c r="J326" s="148"/>
      <c r="K326" s="148">
        <v>1</v>
      </c>
      <c r="L326" s="148"/>
      <c r="M326" s="148"/>
      <c r="N326" s="148"/>
      <c r="O326" s="92">
        <f t="shared" si="286"/>
        <v>0</v>
      </c>
      <c r="P326" s="93"/>
      <c r="Q326" s="93"/>
      <c r="R326" s="93"/>
      <c r="S326" s="92">
        <f t="shared" si="287"/>
        <v>0</v>
      </c>
      <c r="T326" s="93"/>
      <c r="U326" s="93"/>
      <c r="V326" s="93"/>
      <c r="W326" s="92">
        <f t="shared" si="288"/>
        <v>0</v>
      </c>
      <c r="X326" s="93"/>
      <c r="Y326" s="93"/>
      <c r="Z326" s="93"/>
      <c r="AA326" s="92">
        <f t="shared" si="289"/>
        <v>0</v>
      </c>
      <c r="AB326" s="93"/>
      <c r="AC326" s="93"/>
      <c r="AD326" s="93"/>
      <c r="AE326" s="92">
        <f t="shared" si="290"/>
        <v>1020470</v>
      </c>
      <c r="AF326" s="93"/>
      <c r="AG326" s="93">
        <v>1020470</v>
      </c>
      <c r="AH326" s="93"/>
      <c r="AI326" s="92">
        <f t="shared" si="291"/>
        <v>0</v>
      </c>
      <c r="AJ326" s="93"/>
      <c r="AK326" s="93"/>
      <c r="AL326" s="93"/>
      <c r="AM326" s="92">
        <f t="shared" si="292"/>
        <v>0</v>
      </c>
      <c r="AN326" s="93"/>
      <c r="AO326" s="93"/>
      <c r="AP326" s="93"/>
      <c r="AQ326" s="92">
        <f t="shared" si="293"/>
        <v>0</v>
      </c>
      <c r="AR326" s="93"/>
      <c r="AS326" s="93"/>
      <c r="AT326" s="93"/>
      <c r="AU326" s="92">
        <f t="shared" si="294"/>
        <v>1020470</v>
      </c>
      <c r="AV326" s="92">
        <f t="shared" si="295"/>
        <v>0</v>
      </c>
      <c r="AW326" s="92">
        <f t="shared" si="296"/>
        <v>1020470</v>
      </c>
      <c r="AX326" s="92">
        <f t="shared" si="297"/>
        <v>0</v>
      </c>
      <c r="AY326" s="122" t="s">
        <v>106</v>
      </c>
    </row>
    <row r="327" spans="1:51" x14ac:dyDescent="0.25">
      <c r="A327" s="62">
        <v>9</v>
      </c>
      <c r="B327" s="22" t="s">
        <v>67</v>
      </c>
      <c r="C327" s="33"/>
      <c r="D327" s="33"/>
      <c r="E327" s="18"/>
      <c r="F327" s="18"/>
      <c r="G327" s="20"/>
      <c r="H327" s="20"/>
      <c r="I327" s="18"/>
      <c r="J327" s="18"/>
      <c r="K327" s="18"/>
      <c r="L327" s="18"/>
      <c r="M327" s="18"/>
      <c r="N327" s="18"/>
      <c r="O327" s="21">
        <f>SUM(O328:O336)</f>
        <v>160000</v>
      </c>
      <c r="P327" s="21">
        <f>SUM(P328:P336)</f>
        <v>46000</v>
      </c>
      <c r="Q327" s="21">
        <f>SUM(Q328:Q336)</f>
        <v>114000</v>
      </c>
      <c r="R327" s="21">
        <f>SUM(R328:R336)</f>
        <v>0</v>
      </c>
      <c r="S327" s="21">
        <f>SUM(S328:S336)</f>
        <v>1349000</v>
      </c>
      <c r="T327" s="21">
        <f>SUM(T328:T336)</f>
        <v>743000</v>
      </c>
      <c r="U327" s="21">
        <f>SUM(U328:U336)</f>
        <v>606000</v>
      </c>
      <c r="V327" s="21">
        <f>SUM(V328:V336)</f>
        <v>0</v>
      </c>
      <c r="W327" s="21">
        <f>SUM(W328:W336)</f>
        <v>0</v>
      </c>
      <c r="X327" s="21">
        <f>SUM(X328:X336)</f>
        <v>0</v>
      </c>
      <c r="Y327" s="21">
        <f>SUM(Y328:Y336)</f>
        <v>0</v>
      </c>
      <c r="Z327" s="21">
        <f>SUM(Z328:Z336)</f>
        <v>0</v>
      </c>
      <c r="AA327" s="21">
        <f>SUM(AA328:AA336)</f>
        <v>0</v>
      </c>
      <c r="AB327" s="21">
        <f>SUM(AB328:AB336)</f>
        <v>0</v>
      </c>
      <c r="AC327" s="21">
        <f>SUM(AC328:AC336)</f>
        <v>0</v>
      </c>
      <c r="AD327" s="21">
        <f>SUM(AD328:AD336)</f>
        <v>0</v>
      </c>
      <c r="AE327" s="21">
        <f>SUM(AE328:AE336)</f>
        <v>0</v>
      </c>
      <c r="AF327" s="21">
        <f>SUM(AF328:AF336)</f>
        <v>0</v>
      </c>
      <c r="AG327" s="21">
        <f>SUM(AG328:AG336)</f>
        <v>0</v>
      </c>
      <c r="AH327" s="21">
        <f>SUM(AH328:AH336)</f>
        <v>0</v>
      </c>
      <c r="AI327" s="21">
        <f>SUM(AI328:AI336)</f>
        <v>0</v>
      </c>
      <c r="AJ327" s="21">
        <f>SUM(AJ328:AJ336)</f>
        <v>0</v>
      </c>
      <c r="AK327" s="21">
        <f>SUM(AK328:AK336)</f>
        <v>0</v>
      </c>
      <c r="AL327" s="21">
        <f>SUM(AL328:AL336)</f>
        <v>0</v>
      </c>
      <c r="AM327" s="21">
        <f>SUM(AM328:AM336)</f>
        <v>0</v>
      </c>
      <c r="AN327" s="21">
        <f>SUM(AN328:AN336)</f>
        <v>0</v>
      </c>
      <c r="AO327" s="21">
        <f>SUM(AO328:AO336)</f>
        <v>0</v>
      </c>
      <c r="AP327" s="21">
        <f>SUM(AP328:AP336)</f>
        <v>0</v>
      </c>
      <c r="AQ327" s="21">
        <f>SUM(AQ328:AQ336)</f>
        <v>0</v>
      </c>
      <c r="AR327" s="21">
        <f>SUM(AR328:AR336)</f>
        <v>0</v>
      </c>
      <c r="AS327" s="21">
        <f>SUM(AS328:AS336)</f>
        <v>0</v>
      </c>
      <c r="AT327" s="21">
        <f>SUM(AT328:AT336)</f>
        <v>0</v>
      </c>
      <c r="AU327" s="21">
        <f>SUM(AU328:AU336)</f>
        <v>909000</v>
      </c>
      <c r="AV327" s="21">
        <f>SUM(AV328:AV336)</f>
        <v>189000</v>
      </c>
      <c r="AW327" s="21">
        <f>SUM(AW328:AW336)</f>
        <v>720000</v>
      </c>
      <c r="AX327" s="21">
        <f>SUM(AX328:AX336)</f>
        <v>0</v>
      </c>
      <c r="AY327" s="21"/>
    </row>
    <row r="328" spans="1:51" s="49" customFormat="1" outlineLevel="1" x14ac:dyDescent="0.25">
      <c r="A328" s="147">
        <v>1</v>
      </c>
      <c r="B328" s="43" t="s">
        <v>68</v>
      </c>
      <c r="C328" s="44" t="s">
        <v>87</v>
      </c>
      <c r="D328" s="44" t="s">
        <v>69</v>
      </c>
      <c r="E328" s="45"/>
      <c r="F328" s="45"/>
      <c r="G328" s="46"/>
      <c r="H328" s="46"/>
      <c r="I328" s="45"/>
      <c r="J328" s="45"/>
      <c r="K328" s="45"/>
      <c r="L328" s="45"/>
      <c r="M328" s="45"/>
      <c r="N328" s="45"/>
      <c r="O328" s="47">
        <f t="shared" ref="O328:O333" si="298">R328+Q328+P328</f>
        <v>35000</v>
      </c>
      <c r="P328" s="48">
        <v>35000</v>
      </c>
      <c r="Q328" s="48"/>
      <c r="R328" s="48"/>
      <c r="S328" s="47">
        <f t="shared" ref="S328:S332" si="299">SUM(T328:V328)</f>
        <v>35000</v>
      </c>
      <c r="T328" s="48">
        <v>35000</v>
      </c>
      <c r="U328" s="48"/>
      <c r="V328" s="48"/>
      <c r="W328" s="47">
        <f t="shared" ref="W328:W332" si="300">SUM(X328:Z328)</f>
        <v>0</v>
      </c>
      <c r="X328" s="48"/>
      <c r="Y328" s="48"/>
      <c r="Z328" s="48"/>
      <c r="AA328" s="47">
        <f t="shared" ref="AA328:AA332" si="301">SUM(AB328:AD328)</f>
        <v>0</v>
      </c>
      <c r="AB328" s="48"/>
      <c r="AC328" s="48"/>
      <c r="AD328" s="48"/>
      <c r="AE328" s="47">
        <f t="shared" ref="AE328:AE332" si="302">SUM(AF328:AH328)</f>
        <v>0</v>
      </c>
      <c r="AF328" s="48"/>
      <c r="AG328" s="48"/>
      <c r="AH328" s="48"/>
      <c r="AI328" s="47">
        <f t="shared" ref="AI328:AI332" si="303">SUM(AJ328:AL328)</f>
        <v>0</v>
      </c>
      <c r="AJ328" s="48"/>
      <c r="AK328" s="48"/>
      <c r="AL328" s="48"/>
      <c r="AM328" s="47">
        <f t="shared" ref="AM328:AM332" si="304">SUM(AN328:AP328)</f>
        <v>0</v>
      </c>
      <c r="AN328" s="48"/>
      <c r="AO328" s="48"/>
      <c r="AP328" s="48"/>
      <c r="AQ328" s="47">
        <f t="shared" ref="AQ328:AQ332" si="305">SUM(AR328:AT328)</f>
        <v>0</v>
      </c>
      <c r="AR328" s="48"/>
      <c r="AS328" s="48"/>
      <c r="AT328" s="48"/>
      <c r="AU328" s="47">
        <f t="shared" si="206"/>
        <v>70000</v>
      </c>
      <c r="AV328" s="47">
        <f t="shared" si="207"/>
        <v>70000</v>
      </c>
      <c r="AW328" s="47">
        <f t="shared" si="208"/>
        <v>0</v>
      </c>
      <c r="AX328" s="47">
        <f t="shared" si="209"/>
        <v>0</v>
      </c>
      <c r="AY328" s="47"/>
    </row>
    <row r="329" spans="1:51" s="49" customFormat="1" outlineLevel="1" x14ac:dyDescent="0.25">
      <c r="A329" s="147">
        <v>2</v>
      </c>
      <c r="B329" s="43" t="s">
        <v>70</v>
      </c>
      <c r="C329" s="44" t="s">
        <v>87</v>
      </c>
      <c r="D329" s="44" t="s">
        <v>64</v>
      </c>
      <c r="E329" s="45"/>
      <c r="F329" s="45"/>
      <c r="G329" s="46"/>
      <c r="H329" s="46"/>
      <c r="I329" s="45"/>
      <c r="J329" s="45"/>
      <c r="K329" s="45"/>
      <c r="L329" s="45"/>
      <c r="M329" s="45"/>
      <c r="N329" s="45"/>
      <c r="O329" s="47">
        <f t="shared" si="298"/>
        <v>11000</v>
      </c>
      <c r="P329" s="48">
        <v>11000</v>
      </c>
      <c r="Q329" s="48"/>
      <c r="R329" s="48"/>
      <c r="S329" s="47">
        <f t="shared" si="299"/>
        <v>0</v>
      </c>
      <c r="T329" s="48"/>
      <c r="U329" s="48"/>
      <c r="V329" s="48"/>
      <c r="W329" s="47">
        <f t="shared" si="300"/>
        <v>0</v>
      </c>
      <c r="X329" s="48"/>
      <c r="Y329" s="48"/>
      <c r="Z329" s="48"/>
      <c r="AA329" s="47">
        <f t="shared" si="301"/>
        <v>0</v>
      </c>
      <c r="AB329" s="48"/>
      <c r="AC329" s="48"/>
      <c r="AD329" s="48"/>
      <c r="AE329" s="47">
        <f t="shared" si="302"/>
        <v>0</v>
      </c>
      <c r="AF329" s="48"/>
      <c r="AG329" s="48"/>
      <c r="AH329" s="48"/>
      <c r="AI329" s="47">
        <f t="shared" si="303"/>
        <v>0</v>
      </c>
      <c r="AJ329" s="48"/>
      <c r="AK329" s="48"/>
      <c r="AL329" s="48"/>
      <c r="AM329" s="47">
        <f t="shared" si="304"/>
        <v>0</v>
      </c>
      <c r="AN329" s="48"/>
      <c r="AO329" s="48"/>
      <c r="AP329" s="48"/>
      <c r="AQ329" s="47">
        <f t="shared" si="305"/>
        <v>0</v>
      </c>
      <c r="AR329" s="48"/>
      <c r="AS329" s="48"/>
      <c r="AT329" s="48"/>
      <c r="AU329" s="47">
        <f t="shared" si="206"/>
        <v>11000</v>
      </c>
      <c r="AV329" s="47">
        <f t="shared" si="207"/>
        <v>11000</v>
      </c>
      <c r="AW329" s="47">
        <f t="shared" si="208"/>
        <v>0</v>
      </c>
      <c r="AX329" s="47">
        <f t="shared" si="209"/>
        <v>0</v>
      </c>
      <c r="AY329" s="47"/>
    </row>
    <row r="330" spans="1:51" s="49" customFormat="1" outlineLevel="1" x14ac:dyDescent="0.25">
      <c r="A330" s="147">
        <v>3</v>
      </c>
      <c r="B330" s="43" t="s">
        <v>71</v>
      </c>
      <c r="C330" s="44" t="s">
        <v>87</v>
      </c>
      <c r="D330" s="44" t="s">
        <v>61</v>
      </c>
      <c r="E330" s="45"/>
      <c r="F330" s="45"/>
      <c r="G330" s="46"/>
      <c r="H330" s="46"/>
      <c r="I330" s="45"/>
      <c r="J330" s="45"/>
      <c r="K330" s="45"/>
      <c r="L330" s="45"/>
      <c r="M330" s="45"/>
      <c r="N330" s="45"/>
      <c r="O330" s="47">
        <f t="shared" si="298"/>
        <v>0</v>
      </c>
      <c r="P330" s="48"/>
      <c r="Q330" s="48"/>
      <c r="R330" s="48"/>
      <c r="S330" s="47">
        <f t="shared" si="299"/>
        <v>28000</v>
      </c>
      <c r="T330" s="48">
        <v>28000</v>
      </c>
      <c r="U330" s="48"/>
      <c r="V330" s="48"/>
      <c r="W330" s="47">
        <f t="shared" si="300"/>
        <v>0</v>
      </c>
      <c r="X330" s="48"/>
      <c r="Y330" s="48"/>
      <c r="Z330" s="48"/>
      <c r="AA330" s="47">
        <f t="shared" si="301"/>
        <v>0</v>
      </c>
      <c r="AB330" s="48"/>
      <c r="AC330" s="48"/>
      <c r="AD330" s="48"/>
      <c r="AE330" s="47">
        <f t="shared" si="302"/>
        <v>0</v>
      </c>
      <c r="AF330" s="48"/>
      <c r="AG330" s="48"/>
      <c r="AH330" s="48"/>
      <c r="AI330" s="47">
        <f t="shared" si="303"/>
        <v>0</v>
      </c>
      <c r="AJ330" s="48"/>
      <c r="AK330" s="48"/>
      <c r="AL330" s="48"/>
      <c r="AM330" s="47">
        <f t="shared" si="304"/>
        <v>0</v>
      </c>
      <c r="AN330" s="48"/>
      <c r="AO330" s="48"/>
      <c r="AP330" s="48"/>
      <c r="AQ330" s="47">
        <f t="shared" si="305"/>
        <v>0</v>
      </c>
      <c r="AR330" s="48"/>
      <c r="AS330" s="48"/>
      <c r="AT330" s="48"/>
      <c r="AU330" s="47">
        <f t="shared" si="206"/>
        <v>28000</v>
      </c>
      <c r="AV330" s="47">
        <f t="shared" si="207"/>
        <v>28000</v>
      </c>
      <c r="AW330" s="47">
        <f t="shared" si="208"/>
        <v>0</v>
      </c>
      <c r="AX330" s="47">
        <f t="shared" si="209"/>
        <v>0</v>
      </c>
      <c r="AY330" s="47"/>
    </row>
    <row r="331" spans="1:51" s="49" customFormat="1" outlineLevel="1" x14ac:dyDescent="0.25">
      <c r="A331" s="147">
        <v>4</v>
      </c>
      <c r="B331" s="43" t="s">
        <v>73</v>
      </c>
      <c r="C331" s="44" t="s">
        <v>87</v>
      </c>
      <c r="D331" s="44" t="s">
        <v>72</v>
      </c>
      <c r="E331" s="45"/>
      <c r="F331" s="45"/>
      <c r="G331" s="46"/>
      <c r="H331" s="46"/>
      <c r="I331" s="45"/>
      <c r="J331" s="45"/>
      <c r="K331" s="45"/>
      <c r="L331" s="45"/>
      <c r="M331" s="45"/>
      <c r="N331" s="45"/>
      <c r="O331" s="47">
        <f t="shared" si="298"/>
        <v>0</v>
      </c>
      <c r="P331" s="48"/>
      <c r="Q331" s="48"/>
      <c r="R331" s="48"/>
      <c r="S331" s="47">
        <f t="shared" si="299"/>
        <v>50000</v>
      </c>
      <c r="T331" s="48">
        <v>50000</v>
      </c>
      <c r="U331" s="48"/>
      <c r="V331" s="48"/>
      <c r="W331" s="47">
        <f t="shared" si="300"/>
        <v>0</v>
      </c>
      <c r="X331" s="48"/>
      <c r="Y331" s="48"/>
      <c r="Z331" s="48"/>
      <c r="AA331" s="47">
        <f t="shared" si="301"/>
        <v>0</v>
      </c>
      <c r="AB331" s="48"/>
      <c r="AC331" s="48"/>
      <c r="AD331" s="48"/>
      <c r="AE331" s="47">
        <f t="shared" si="302"/>
        <v>0</v>
      </c>
      <c r="AF331" s="48"/>
      <c r="AG331" s="48"/>
      <c r="AH331" s="48"/>
      <c r="AI331" s="47">
        <f t="shared" si="303"/>
        <v>0</v>
      </c>
      <c r="AJ331" s="48"/>
      <c r="AK331" s="48"/>
      <c r="AL331" s="48"/>
      <c r="AM331" s="47">
        <f t="shared" si="304"/>
        <v>0</v>
      </c>
      <c r="AN331" s="48"/>
      <c r="AO331" s="48"/>
      <c r="AP331" s="48"/>
      <c r="AQ331" s="47">
        <f t="shared" si="305"/>
        <v>0</v>
      </c>
      <c r="AR331" s="48"/>
      <c r="AS331" s="48"/>
      <c r="AT331" s="48"/>
      <c r="AU331" s="47">
        <f t="shared" si="206"/>
        <v>50000</v>
      </c>
      <c r="AV331" s="47">
        <f t="shared" si="207"/>
        <v>50000</v>
      </c>
      <c r="AW331" s="47">
        <f t="shared" si="208"/>
        <v>0</v>
      </c>
      <c r="AX331" s="47">
        <f t="shared" si="209"/>
        <v>0</v>
      </c>
      <c r="AY331" s="47"/>
    </row>
    <row r="332" spans="1:51" s="49" customFormat="1" outlineLevel="1" x14ac:dyDescent="0.25">
      <c r="A332" s="147">
        <v>5</v>
      </c>
      <c r="B332" s="43" t="s">
        <v>75</v>
      </c>
      <c r="C332" s="44" t="s">
        <v>87</v>
      </c>
      <c r="D332" s="44" t="s">
        <v>74</v>
      </c>
      <c r="E332" s="45"/>
      <c r="F332" s="45"/>
      <c r="G332" s="46"/>
      <c r="H332" s="46"/>
      <c r="I332" s="45"/>
      <c r="J332" s="45"/>
      <c r="K332" s="45"/>
      <c r="L332" s="45"/>
      <c r="M332" s="45"/>
      <c r="N332" s="45"/>
      <c r="O332" s="47">
        <f t="shared" si="298"/>
        <v>0</v>
      </c>
      <c r="P332" s="48"/>
      <c r="Q332" s="48"/>
      <c r="R332" s="48"/>
      <c r="S332" s="47">
        <f t="shared" si="299"/>
        <v>30000</v>
      </c>
      <c r="T332" s="48">
        <v>30000</v>
      </c>
      <c r="U332" s="48"/>
      <c r="V332" s="48"/>
      <c r="W332" s="47">
        <f t="shared" si="300"/>
        <v>0</v>
      </c>
      <c r="X332" s="48"/>
      <c r="Y332" s="48"/>
      <c r="Z332" s="48"/>
      <c r="AA332" s="47">
        <f t="shared" si="301"/>
        <v>0</v>
      </c>
      <c r="AB332" s="48"/>
      <c r="AC332" s="48"/>
      <c r="AD332" s="48"/>
      <c r="AE332" s="47">
        <f t="shared" si="302"/>
        <v>0</v>
      </c>
      <c r="AF332" s="48"/>
      <c r="AG332" s="48"/>
      <c r="AH332" s="48"/>
      <c r="AI332" s="47">
        <f t="shared" si="303"/>
        <v>0</v>
      </c>
      <c r="AJ332" s="48"/>
      <c r="AK332" s="48"/>
      <c r="AL332" s="48"/>
      <c r="AM332" s="47">
        <f t="shared" si="304"/>
        <v>0</v>
      </c>
      <c r="AN332" s="48"/>
      <c r="AO332" s="48"/>
      <c r="AP332" s="48"/>
      <c r="AQ332" s="47">
        <f t="shared" si="305"/>
        <v>0</v>
      </c>
      <c r="AR332" s="48"/>
      <c r="AS332" s="48"/>
      <c r="AT332" s="48"/>
      <c r="AU332" s="47">
        <f t="shared" si="206"/>
        <v>30000</v>
      </c>
      <c r="AV332" s="47">
        <f t="shared" si="207"/>
        <v>30000</v>
      </c>
      <c r="AW332" s="47">
        <f t="shared" si="208"/>
        <v>0</v>
      </c>
      <c r="AX332" s="47">
        <f t="shared" si="209"/>
        <v>0</v>
      </c>
      <c r="AY332" s="47"/>
    </row>
    <row r="333" spans="1:51" ht="21" outlineLevel="1" x14ac:dyDescent="0.25">
      <c r="A333" s="147">
        <v>6</v>
      </c>
      <c r="B333" s="6" t="s">
        <v>103</v>
      </c>
      <c r="C333" s="30" t="s">
        <v>87</v>
      </c>
      <c r="D333" s="30" t="s">
        <v>56</v>
      </c>
      <c r="E333" s="1"/>
      <c r="F333" s="1"/>
      <c r="G333" s="2"/>
      <c r="H333" s="2"/>
      <c r="I333" s="1"/>
      <c r="J333" s="1"/>
      <c r="K333" s="1"/>
      <c r="L333" s="1"/>
      <c r="M333" s="1"/>
      <c r="N333" s="1"/>
      <c r="O333" s="126">
        <f t="shared" si="298"/>
        <v>0</v>
      </c>
      <c r="P333" s="8"/>
      <c r="Q333" s="8"/>
      <c r="R333" s="8"/>
      <c r="S333" s="7">
        <f t="shared" ref="S333:S336" si="306">SUM(T333:V333)</f>
        <v>600000</v>
      </c>
      <c r="T333" s="8">
        <v>600000</v>
      </c>
      <c r="U333" s="8"/>
      <c r="V333" s="8"/>
      <c r="W333" s="7"/>
      <c r="X333" s="8"/>
      <c r="Y333" s="8"/>
      <c r="Z333" s="8"/>
      <c r="AA333" s="7"/>
      <c r="AB333" s="8"/>
      <c r="AC333" s="8"/>
      <c r="AD333" s="8"/>
      <c r="AE333" s="7"/>
      <c r="AF333" s="8"/>
      <c r="AG333" s="8"/>
      <c r="AH333" s="8"/>
      <c r="AI333" s="7"/>
      <c r="AJ333" s="8"/>
      <c r="AK333" s="8"/>
      <c r="AL333" s="8"/>
      <c r="AM333" s="7"/>
      <c r="AN333" s="8"/>
      <c r="AO333" s="8"/>
      <c r="AP333" s="8"/>
      <c r="AQ333" s="7"/>
      <c r="AR333" s="8"/>
      <c r="AS333" s="8"/>
      <c r="AT333" s="8"/>
      <c r="AU333" s="7"/>
      <c r="AV333" s="7"/>
      <c r="AW333" s="7"/>
      <c r="AX333" s="7"/>
      <c r="AY333" s="7"/>
    </row>
    <row r="334" spans="1:51" ht="31.5" outlineLevel="1" x14ac:dyDescent="0.25">
      <c r="A334" s="147">
        <v>7</v>
      </c>
      <c r="B334" s="6" t="s">
        <v>93</v>
      </c>
      <c r="C334" s="30" t="s">
        <v>83</v>
      </c>
      <c r="D334" s="30" t="s">
        <v>56</v>
      </c>
      <c r="E334" s="1"/>
      <c r="F334" s="1"/>
      <c r="G334" s="2"/>
      <c r="H334" s="2"/>
      <c r="I334" s="1"/>
      <c r="J334" s="1"/>
      <c r="K334" s="1"/>
      <c r="L334" s="1"/>
      <c r="M334" s="1"/>
      <c r="N334" s="1"/>
      <c r="O334" s="7">
        <f t="shared" ref="O334:O336" si="307">R334+Q334+P334</f>
        <v>0</v>
      </c>
      <c r="P334" s="8"/>
      <c r="Q334" s="8"/>
      <c r="R334" s="8"/>
      <c r="S334" s="7">
        <f t="shared" si="306"/>
        <v>400000</v>
      </c>
      <c r="T334" s="8"/>
      <c r="U334" s="8">
        <v>400000</v>
      </c>
      <c r="V334" s="8"/>
      <c r="W334" s="7">
        <f t="shared" ref="W334:W336" si="308">SUM(X334:Z334)</f>
        <v>0</v>
      </c>
      <c r="X334" s="8"/>
      <c r="Y334" s="8"/>
      <c r="Z334" s="8"/>
      <c r="AA334" s="7">
        <f t="shared" ref="AA334:AA336" si="309">SUM(AB334:AD334)</f>
        <v>0</v>
      </c>
      <c r="AB334" s="8"/>
      <c r="AC334" s="8"/>
      <c r="AD334" s="8"/>
      <c r="AE334" s="7">
        <f t="shared" ref="AE334:AE336" si="310">SUM(AF334:AH334)</f>
        <v>0</v>
      </c>
      <c r="AF334" s="8"/>
      <c r="AG334" s="8"/>
      <c r="AH334" s="8"/>
      <c r="AI334" s="7">
        <f t="shared" ref="AI334:AI336" si="311">SUM(AJ334:AL334)</f>
        <v>0</v>
      </c>
      <c r="AJ334" s="8"/>
      <c r="AK334" s="8"/>
      <c r="AL334" s="8"/>
      <c r="AM334" s="7">
        <f t="shared" ref="AM334:AM336" si="312">SUM(AN334:AP334)</f>
        <v>0</v>
      </c>
      <c r="AN334" s="8"/>
      <c r="AO334" s="8"/>
      <c r="AP334" s="8"/>
      <c r="AQ334" s="7">
        <f t="shared" ref="AQ334:AQ336" si="313">SUM(AR334:AT334)</f>
        <v>0</v>
      </c>
      <c r="AR334" s="8"/>
      <c r="AS334" s="8"/>
      <c r="AT334" s="8"/>
      <c r="AU334" s="7">
        <f t="shared" ref="AU334:AU336" si="314">SUM(AV334:AX334)</f>
        <v>400000</v>
      </c>
      <c r="AV334" s="7">
        <f t="shared" ref="AV334:AV336" si="315">P334+T334+X334+AB334+AF334+AJ334+AN334+AR334</f>
        <v>0</v>
      </c>
      <c r="AW334" s="7">
        <f t="shared" ref="AW334:AW336" si="316">Q334+U334+Y334+AC334+AG334+AK334+AO334+AS334</f>
        <v>400000</v>
      </c>
      <c r="AX334" s="7">
        <f t="shared" ref="AX334:AX336" si="317">R334+V334+Z334+AD334+AH334+AL334+AP334+AT334</f>
        <v>0</v>
      </c>
      <c r="AY334" s="7"/>
    </row>
    <row r="335" spans="1:51" ht="31.5" outlineLevel="1" x14ac:dyDescent="0.25">
      <c r="A335" s="147">
        <v>8</v>
      </c>
      <c r="B335" s="6" t="s">
        <v>94</v>
      </c>
      <c r="C335" s="30" t="s">
        <v>83</v>
      </c>
      <c r="D335" s="30" t="s">
        <v>56</v>
      </c>
      <c r="E335" s="1"/>
      <c r="F335" s="1"/>
      <c r="G335" s="2"/>
      <c r="H335" s="2"/>
      <c r="I335" s="1"/>
      <c r="J335" s="1"/>
      <c r="K335" s="1"/>
      <c r="L335" s="1"/>
      <c r="M335" s="1"/>
      <c r="N335" s="1"/>
      <c r="O335" s="7">
        <f t="shared" si="307"/>
        <v>114000</v>
      </c>
      <c r="P335" s="8"/>
      <c r="Q335" s="8">
        <v>114000</v>
      </c>
      <c r="R335" s="8"/>
      <c r="S335" s="7">
        <f t="shared" si="306"/>
        <v>126000</v>
      </c>
      <c r="T335" s="8"/>
      <c r="U335" s="8">
        <v>126000</v>
      </c>
      <c r="V335" s="8"/>
      <c r="W335" s="7">
        <f t="shared" si="308"/>
        <v>0</v>
      </c>
      <c r="X335" s="8"/>
      <c r="Y335" s="8"/>
      <c r="Z335" s="8"/>
      <c r="AA335" s="7">
        <f t="shared" si="309"/>
        <v>0</v>
      </c>
      <c r="AB335" s="8"/>
      <c r="AC335" s="8"/>
      <c r="AD335" s="8"/>
      <c r="AE335" s="7">
        <f t="shared" si="310"/>
        <v>0</v>
      </c>
      <c r="AF335" s="8"/>
      <c r="AG335" s="8"/>
      <c r="AH335" s="8"/>
      <c r="AI335" s="7">
        <f t="shared" si="311"/>
        <v>0</v>
      </c>
      <c r="AJ335" s="8"/>
      <c r="AK335" s="8"/>
      <c r="AL335" s="8"/>
      <c r="AM335" s="7">
        <f t="shared" si="312"/>
        <v>0</v>
      </c>
      <c r="AN335" s="8"/>
      <c r="AO335" s="8"/>
      <c r="AP335" s="8"/>
      <c r="AQ335" s="7">
        <f t="shared" si="313"/>
        <v>0</v>
      </c>
      <c r="AR335" s="8"/>
      <c r="AS335" s="8"/>
      <c r="AT335" s="8"/>
      <c r="AU335" s="7">
        <f t="shared" si="314"/>
        <v>240000</v>
      </c>
      <c r="AV335" s="7">
        <f t="shared" si="315"/>
        <v>0</v>
      </c>
      <c r="AW335" s="7">
        <f t="shared" si="316"/>
        <v>240000</v>
      </c>
      <c r="AX335" s="7">
        <f t="shared" si="317"/>
        <v>0</v>
      </c>
      <c r="AY335" s="7"/>
    </row>
    <row r="336" spans="1:51" ht="31.5" outlineLevel="1" x14ac:dyDescent="0.25">
      <c r="A336" s="147">
        <v>9</v>
      </c>
      <c r="B336" s="6" t="s">
        <v>95</v>
      </c>
      <c r="C336" s="30" t="s">
        <v>83</v>
      </c>
      <c r="D336" s="30" t="s">
        <v>56</v>
      </c>
      <c r="E336" s="1"/>
      <c r="F336" s="1"/>
      <c r="G336" s="2"/>
      <c r="H336" s="2"/>
      <c r="I336" s="1"/>
      <c r="J336" s="1"/>
      <c r="K336" s="1"/>
      <c r="L336" s="1"/>
      <c r="M336" s="1"/>
      <c r="N336" s="1"/>
      <c r="O336" s="7">
        <f t="shared" si="307"/>
        <v>0</v>
      </c>
      <c r="P336" s="8"/>
      <c r="Q336" s="8"/>
      <c r="R336" s="8"/>
      <c r="S336" s="7">
        <f t="shared" si="306"/>
        <v>80000</v>
      </c>
      <c r="T336" s="8"/>
      <c r="U336" s="8">
        <v>80000</v>
      </c>
      <c r="V336" s="8"/>
      <c r="W336" s="7">
        <f t="shared" si="308"/>
        <v>0</v>
      </c>
      <c r="X336" s="8"/>
      <c r="Y336" s="8"/>
      <c r="Z336" s="8"/>
      <c r="AA336" s="7">
        <f t="shared" si="309"/>
        <v>0</v>
      </c>
      <c r="AB336" s="8"/>
      <c r="AC336" s="8"/>
      <c r="AD336" s="8"/>
      <c r="AE336" s="7">
        <f t="shared" si="310"/>
        <v>0</v>
      </c>
      <c r="AF336" s="8"/>
      <c r="AG336" s="8"/>
      <c r="AH336" s="8"/>
      <c r="AI336" s="7">
        <f t="shared" si="311"/>
        <v>0</v>
      </c>
      <c r="AJ336" s="8"/>
      <c r="AK336" s="8"/>
      <c r="AL336" s="8"/>
      <c r="AM336" s="7">
        <f t="shared" si="312"/>
        <v>0</v>
      </c>
      <c r="AN336" s="8"/>
      <c r="AO336" s="8"/>
      <c r="AP336" s="8"/>
      <c r="AQ336" s="7">
        <f t="shared" si="313"/>
        <v>0</v>
      </c>
      <c r="AR336" s="8"/>
      <c r="AS336" s="8"/>
      <c r="AT336" s="8"/>
      <c r="AU336" s="7">
        <f t="shared" si="314"/>
        <v>80000</v>
      </c>
      <c r="AV336" s="7">
        <f t="shared" si="315"/>
        <v>0</v>
      </c>
      <c r="AW336" s="7">
        <f t="shared" si="316"/>
        <v>80000</v>
      </c>
      <c r="AX336" s="7">
        <f t="shared" si="317"/>
        <v>0</v>
      </c>
      <c r="AY336" s="7"/>
    </row>
    <row r="337" spans="1:51" s="26" customFormat="1" ht="21.75" customHeight="1" x14ac:dyDescent="0.2">
      <c r="A337" s="23" t="s">
        <v>34</v>
      </c>
      <c r="B337" s="24"/>
      <c r="C337" s="40"/>
      <c r="D337" s="32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7">
        <f t="shared" ref="O337:AX337" si="318">O338+O380</f>
        <v>4270</v>
      </c>
      <c r="P337" s="27">
        <f t="shared" si="318"/>
        <v>0</v>
      </c>
      <c r="Q337" s="27">
        <f t="shared" si="318"/>
        <v>4270</v>
      </c>
      <c r="R337" s="27">
        <f t="shared" si="318"/>
        <v>0</v>
      </c>
      <c r="S337" s="27">
        <f t="shared" si="318"/>
        <v>394375.31560914195</v>
      </c>
      <c r="T337" s="27">
        <f t="shared" si="318"/>
        <v>0</v>
      </c>
      <c r="U337" s="27">
        <f t="shared" si="318"/>
        <v>394375.31560914195</v>
      </c>
      <c r="V337" s="27">
        <f t="shared" si="318"/>
        <v>0</v>
      </c>
      <c r="W337" s="27">
        <f t="shared" si="318"/>
        <v>855720.52180781425</v>
      </c>
      <c r="X337" s="27">
        <f t="shared" si="318"/>
        <v>0</v>
      </c>
      <c r="Y337" s="27">
        <f t="shared" si="318"/>
        <v>855720.52180781425</v>
      </c>
      <c r="Z337" s="27">
        <f t="shared" si="318"/>
        <v>0</v>
      </c>
      <c r="AA337" s="27">
        <f t="shared" si="318"/>
        <v>498622.7218078135</v>
      </c>
      <c r="AB337" s="27">
        <f t="shared" si="318"/>
        <v>0</v>
      </c>
      <c r="AC337" s="27">
        <f t="shared" si="318"/>
        <v>498622.7218078135</v>
      </c>
      <c r="AD337" s="27">
        <f t="shared" si="318"/>
        <v>0</v>
      </c>
      <c r="AE337" s="27">
        <f t="shared" si="318"/>
        <v>338341.7218078135</v>
      </c>
      <c r="AF337" s="27">
        <f t="shared" si="318"/>
        <v>0</v>
      </c>
      <c r="AG337" s="27">
        <f t="shared" si="318"/>
        <v>338341.7218078135</v>
      </c>
      <c r="AH337" s="27">
        <f t="shared" si="318"/>
        <v>0</v>
      </c>
      <c r="AI337" s="27">
        <f t="shared" si="318"/>
        <v>338341.7218078135</v>
      </c>
      <c r="AJ337" s="27">
        <f t="shared" si="318"/>
        <v>0</v>
      </c>
      <c r="AK337" s="27">
        <f t="shared" si="318"/>
        <v>338341.7218078135</v>
      </c>
      <c r="AL337" s="27">
        <f t="shared" si="318"/>
        <v>0</v>
      </c>
      <c r="AM337" s="27">
        <f t="shared" si="318"/>
        <v>338341.7218078135</v>
      </c>
      <c r="AN337" s="27">
        <f t="shared" si="318"/>
        <v>0</v>
      </c>
      <c r="AO337" s="27">
        <f t="shared" si="318"/>
        <v>338341.7218078135</v>
      </c>
      <c r="AP337" s="27">
        <f t="shared" si="318"/>
        <v>0</v>
      </c>
      <c r="AQ337" s="27">
        <f t="shared" si="318"/>
        <v>338341.7218078135</v>
      </c>
      <c r="AR337" s="27">
        <f t="shared" si="318"/>
        <v>0</v>
      </c>
      <c r="AS337" s="27">
        <f t="shared" si="318"/>
        <v>338341.7218078135</v>
      </c>
      <c r="AT337" s="27">
        <f t="shared" si="318"/>
        <v>0</v>
      </c>
      <c r="AU337" s="27">
        <f t="shared" si="318"/>
        <v>3106355.446456016</v>
      </c>
      <c r="AV337" s="27">
        <f t="shared" si="318"/>
        <v>0</v>
      </c>
      <c r="AW337" s="27">
        <f t="shared" si="318"/>
        <v>3106355.446456016</v>
      </c>
      <c r="AX337" s="27">
        <f t="shared" si="318"/>
        <v>0</v>
      </c>
      <c r="AY337" s="25"/>
    </row>
    <row r="338" spans="1:51" x14ac:dyDescent="0.25">
      <c r="A338" s="18">
        <v>1</v>
      </c>
      <c r="B338" s="19" t="s">
        <v>30</v>
      </c>
      <c r="C338" s="33"/>
      <c r="D338" s="33"/>
      <c r="E338" s="18"/>
      <c r="F338" s="18"/>
      <c r="G338" s="20"/>
      <c r="H338" s="20"/>
      <c r="I338" s="18"/>
      <c r="J338" s="18"/>
      <c r="K338" s="18"/>
      <c r="L338" s="18"/>
      <c r="M338" s="18"/>
      <c r="N338" s="18"/>
      <c r="O338" s="21">
        <f t="shared" ref="O338:AX338" si="319">SUM(O339:O379)</f>
        <v>4270</v>
      </c>
      <c r="P338" s="21">
        <f t="shared" si="319"/>
        <v>0</v>
      </c>
      <c r="Q338" s="21">
        <f t="shared" si="319"/>
        <v>4270</v>
      </c>
      <c r="R338" s="21">
        <f t="shared" si="319"/>
        <v>0</v>
      </c>
      <c r="S338" s="21">
        <f t="shared" si="319"/>
        <v>394375.31560914195</v>
      </c>
      <c r="T338" s="21">
        <f t="shared" si="319"/>
        <v>0</v>
      </c>
      <c r="U338" s="21">
        <f t="shared" si="319"/>
        <v>394375.31560914195</v>
      </c>
      <c r="V338" s="21">
        <f t="shared" si="319"/>
        <v>0</v>
      </c>
      <c r="W338" s="21">
        <f t="shared" si="319"/>
        <v>853720.52180781425</v>
      </c>
      <c r="X338" s="21">
        <f t="shared" si="319"/>
        <v>0</v>
      </c>
      <c r="Y338" s="21">
        <f t="shared" si="319"/>
        <v>853720.52180781425</v>
      </c>
      <c r="Z338" s="21">
        <f t="shared" si="319"/>
        <v>0</v>
      </c>
      <c r="AA338" s="21">
        <f t="shared" si="319"/>
        <v>496622.7218078135</v>
      </c>
      <c r="AB338" s="21">
        <f t="shared" si="319"/>
        <v>0</v>
      </c>
      <c r="AC338" s="21">
        <f t="shared" si="319"/>
        <v>496622.7218078135</v>
      </c>
      <c r="AD338" s="21">
        <f t="shared" si="319"/>
        <v>0</v>
      </c>
      <c r="AE338" s="21">
        <f t="shared" si="319"/>
        <v>336341.7218078135</v>
      </c>
      <c r="AF338" s="21">
        <f t="shared" si="319"/>
        <v>0</v>
      </c>
      <c r="AG338" s="21">
        <f t="shared" si="319"/>
        <v>336341.7218078135</v>
      </c>
      <c r="AH338" s="21">
        <f t="shared" si="319"/>
        <v>0</v>
      </c>
      <c r="AI338" s="21">
        <f t="shared" si="319"/>
        <v>336341.7218078135</v>
      </c>
      <c r="AJ338" s="21">
        <f t="shared" si="319"/>
        <v>0</v>
      </c>
      <c r="AK338" s="21">
        <f t="shared" si="319"/>
        <v>336341.7218078135</v>
      </c>
      <c r="AL338" s="21">
        <f t="shared" si="319"/>
        <v>0</v>
      </c>
      <c r="AM338" s="21">
        <f t="shared" si="319"/>
        <v>336341.7218078135</v>
      </c>
      <c r="AN338" s="21">
        <f t="shared" si="319"/>
        <v>0</v>
      </c>
      <c r="AO338" s="21">
        <f t="shared" si="319"/>
        <v>336341.7218078135</v>
      </c>
      <c r="AP338" s="21">
        <f t="shared" si="319"/>
        <v>0</v>
      </c>
      <c r="AQ338" s="21">
        <f t="shared" si="319"/>
        <v>336341.7218078135</v>
      </c>
      <c r="AR338" s="21">
        <f t="shared" si="319"/>
        <v>0</v>
      </c>
      <c r="AS338" s="21">
        <f t="shared" si="319"/>
        <v>336341.7218078135</v>
      </c>
      <c r="AT338" s="21">
        <f t="shared" si="319"/>
        <v>0</v>
      </c>
      <c r="AU338" s="21">
        <f t="shared" si="319"/>
        <v>3094355.446456016</v>
      </c>
      <c r="AV338" s="21">
        <f t="shared" si="319"/>
        <v>0</v>
      </c>
      <c r="AW338" s="21">
        <f t="shared" si="319"/>
        <v>3094355.446456016</v>
      </c>
      <c r="AX338" s="21">
        <f t="shared" si="319"/>
        <v>0</v>
      </c>
      <c r="AY338" s="18"/>
    </row>
    <row r="339" spans="1:51" ht="21" customHeight="1" outlineLevel="1" x14ac:dyDescent="0.25">
      <c r="A339" s="30">
        <v>1</v>
      </c>
      <c r="B339" s="29" t="s">
        <v>187</v>
      </c>
      <c r="C339" s="44" t="s">
        <v>113</v>
      </c>
      <c r="D339" s="57" t="s">
        <v>55</v>
      </c>
      <c r="E339" s="158" t="s">
        <v>188</v>
      </c>
      <c r="F339" s="1"/>
      <c r="G339" s="2"/>
      <c r="H339" s="2"/>
      <c r="I339" s="30">
        <v>1</v>
      </c>
      <c r="J339" s="30"/>
      <c r="K339" s="1"/>
      <c r="L339" s="1"/>
      <c r="M339" s="1"/>
      <c r="N339" s="1"/>
      <c r="O339" s="7">
        <f t="shared" ref="O339:O379" si="320">SUM(P339:R339)</f>
        <v>0</v>
      </c>
      <c r="P339" s="123"/>
      <c r="Q339" s="123"/>
      <c r="R339" s="123"/>
      <c r="S339" s="7">
        <f t="shared" ref="S339:S379" si="321">SUM(T339:V339)</f>
        <v>102822.60417547745</v>
      </c>
      <c r="T339" s="1"/>
      <c r="U339" s="8">
        <v>102822.60417547745</v>
      </c>
      <c r="V339" s="1"/>
      <c r="W339" s="7">
        <f t="shared" ref="W339:W379" si="322">SUM(X339:Z339)</f>
        <v>116247.73740140637</v>
      </c>
      <c r="X339" s="1"/>
      <c r="Y339" s="8">
        <v>116247.73740140637</v>
      </c>
      <c r="Z339" s="1"/>
      <c r="AA339" s="7">
        <f t="shared" ref="AA339:AA379" si="323">SUM(AB339:AD339)</f>
        <v>116247.73740140637</v>
      </c>
      <c r="AB339" s="1"/>
      <c r="AC339" s="8">
        <v>116247.73740140637</v>
      </c>
      <c r="AD339" s="1"/>
      <c r="AE339" s="7">
        <f t="shared" ref="AE339:AE379" si="324">SUM(AF339:AH339)</f>
        <v>116247.73740140637</v>
      </c>
      <c r="AF339" s="1"/>
      <c r="AG339" s="7">
        <v>116247.73740140637</v>
      </c>
      <c r="AH339" s="1"/>
      <c r="AI339" s="7">
        <f t="shared" ref="AI339:AI379" si="325">SUM(AJ339:AL339)</f>
        <v>116247.73740140637</v>
      </c>
      <c r="AJ339" s="1"/>
      <c r="AK339" s="7">
        <v>116247.73740140637</v>
      </c>
      <c r="AL339" s="1"/>
      <c r="AM339" s="7">
        <f t="shared" ref="AM339:AM379" si="326">SUM(AN339:AP339)</f>
        <v>116247.73740140637</v>
      </c>
      <c r="AN339" s="1"/>
      <c r="AO339" s="7">
        <v>116247.73740140637</v>
      </c>
      <c r="AP339" s="1"/>
      <c r="AQ339" s="7">
        <f t="shared" ref="AQ339:AQ379" si="327">SUM(AR339:AT339)</f>
        <v>116247.73740140637</v>
      </c>
      <c r="AR339" s="1"/>
      <c r="AS339" s="7">
        <v>116247.73740140637</v>
      </c>
      <c r="AT339" s="1"/>
      <c r="AU339" s="7">
        <f>SUM(AV339:AX339)</f>
        <v>800309.02858391579</v>
      </c>
      <c r="AV339" s="7">
        <f t="shared" ref="AV339:AX379" si="328">P339+T339+X339+AB339+AF339+AJ339+AN339+AR339</f>
        <v>0</v>
      </c>
      <c r="AW339" s="7">
        <f t="shared" si="328"/>
        <v>800309.02858391579</v>
      </c>
      <c r="AX339" s="7">
        <f t="shared" si="328"/>
        <v>0</v>
      </c>
      <c r="AY339" s="1"/>
    </row>
    <row r="340" spans="1:51" ht="21" outlineLevel="1" x14ac:dyDescent="0.25">
      <c r="A340" s="30">
        <v>2</v>
      </c>
      <c r="B340" s="29" t="s">
        <v>189</v>
      </c>
      <c r="C340" s="44" t="s">
        <v>113</v>
      </c>
      <c r="D340" s="57" t="s">
        <v>190</v>
      </c>
      <c r="E340" s="159"/>
      <c r="F340" s="1"/>
      <c r="G340" s="2"/>
      <c r="H340" s="2"/>
      <c r="I340" s="30">
        <v>1</v>
      </c>
      <c r="J340" s="30"/>
      <c r="K340" s="1"/>
      <c r="L340" s="1"/>
      <c r="M340" s="1"/>
      <c r="N340" s="1"/>
      <c r="O340" s="7">
        <f t="shared" si="320"/>
        <v>0</v>
      </c>
      <c r="P340" s="123"/>
      <c r="Q340" s="123"/>
      <c r="R340" s="123"/>
      <c r="S340" s="7">
        <f t="shared" si="321"/>
        <v>95116.911433664616</v>
      </c>
      <c r="T340" s="1"/>
      <c r="U340" s="8">
        <v>95116.911433664616</v>
      </c>
      <c r="V340" s="1"/>
      <c r="W340" s="7">
        <f t="shared" si="322"/>
        <v>107979.98440640714</v>
      </c>
      <c r="X340" s="1"/>
      <c r="Y340" s="8">
        <v>107979.98440640714</v>
      </c>
      <c r="Z340" s="1"/>
      <c r="AA340" s="7">
        <f t="shared" si="323"/>
        <v>107979.98440640714</v>
      </c>
      <c r="AB340" s="1"/>
      <c r="AC340" s="8">
        <v>107979.98440640714</v>
      </c>
      <c r="AD340" s="1"/>
      <c r="AE340" s="7">
        <f t="shared" si="324"/>
        <v>107979.98440640714</v>
      </c>
      <c r="AF340" s="1"/>
      <c r="AG340" s="7">
        <v>107979.98440640714</v>
      </c>
      <c r="AH340" s="1"/>
      <c r="AI340" s="7">
        <f t="shared" si="325"/>
        <v>107979.98440640714</v>
      </c>
      <c r="AJ340" s="1"/>
      <c r="AK340" s="7">
        <v>107979.98440640714</v>
      </c>
      <c r="AL340" s="1"/>
      <c r="AM340" s="7">
        <f t="shared" si="326"/>
        <v>107979.98440640714</v>
      </c>
      <c r="AN340" s="1"/>
      <c r="AO340" s="7">
        <v>107979.98440640714</v>
      </c>
      <c r="AP340" s="1"/>
      <c r="AQ340" s="7">
        <f t="shared" si="327"/>
        <v>107979.98440640714</v>
      </c>
      <c r="AR340" s="1"/>
      <c r="AS340" s="7">
        <v>107979.98440640714</v>
      </c>
      <c r="AT340" s="1"/>
      <c r="AU340" s="7">
        <f t="shared" ref="AU340:AU379" si="329">SUM(AV340:AX340)</f>
        <v>742996.81787210738</v>
      </c>
      <c r="AV340" s="7">
        <f t="shared" si="328"/>
        <v>0</v>
      </c>
      <c r="AW340" s="7">
        <f t="shared" si="328"/>
        <v>742996.81787210738</v>
      </c>
      <c r="AX340" s="7">
        <f t="shared" si="328"/>
        <v>0</v>
      </c>
      <c r="AY340" s="1"/>
    </row>
    <row r="341" spans="1:51" ht="21" outlineLevel="1" x14ac:dyDescent="0.25">
      <c r="A341" s="125">
        <v>3</v>
      </c>
      <c r="B341" s="29" t="s">
        <v>191</v>
      </c>
      <c r="C341" s="44" t="s">
        <v>113</v>
      </c>
      <c r="D341" s="57" t="s">
        <v>52</v>
      </c>
      <c r="E341" s="159"/>
      <c r="F341" s="1"/>
      <c r="G341" s="2"/>
      <c r="H341" s="2"/>
      <c r="I341" s="30"/>
      <c r="J341" s="30">
        <v>1</v>
      </c>
      <c r="K341" s="1"/>
      <c r="L341" s="1"/>
      <c r="M341" s="1"/>
      <c r="N341" s="1"/>
      <c r="O341" s="7">
        <f t="shared" si="320"/>
        <v>0</v>
      </c>
      <c r="P341" s="123"/>
      <c r="Q341" s="123"/>
      <c r="R341" s="123"/>
      <c r="S341" s="7">
        <f t="shared" si="321"/>
        <v>0</v>
      </c>
      <c r="T341" s="1"/>
      <c r="U341" s="8">
        <v>0</v>
      </c>
      <c r="V341" s="1"/>
      <c r="W341" s="7">
        <f t="shared" si="322"/>
        <v>98970</v>
      </c>
      <c r="X341" s="1"/>
      <c r="Y341" s="8">
        <v>98970</v>
      </c>
      <c r="Z341" s="1"/>
      <c r="AA341" s="7">
        <f t="shared" si="323"/>
        <v>112114</v>
      </c>
      <c r="AB341" s="1"/>
      <c r="AC341" s="8">
        <v>112114</v>
      </c>
      <c r="AD341" s="1"/>
      <c r="AE341" s="7">
        <f t="shared" si="324"/>
        <v>112114</v>
      </c>
      <c r="AF341" s="1"/>
      <c r="AG341" s="7">
        <v>112114</v>
      </c>
      <c r="AH341" s="1"/>
      <c r="AI341" s="7">
        <f t="shared" si="325"/>
        <v>112114</v>
      </c>
      <c r="AJ341" s="1"/>
      <c r="AK341" s="7">
        <v>112114</v>
      </c>
      <c r="AL341" s="1"/>
      <c r="AM341" s="7">
        <f t="shared" si="326"/>
        <v>112114</v>
      </c>
      <c r="AN341" s="1"/>
      <c r="AO341" s="7">
        <v>112114</v>
      </c>
      <c r="AP341" s="1"/>
      <c r="AQ341" s="7">
        <f t="shared" si="327"/>
        <v>112114</v>
      </c>
      <c r="AR341" s="1"/>
      <c r="AS341" s="7">
        <v>112114</v>
      </c>
      <c r="AT341" s="1"/>
      <c r="AU341" s="7">
        <f t="shared" si="329"/>
        <v>659540</v>
      </c>
      <c r="AV341" s="7">
        <f t="shared" si="328"/>
        <v>0</v>
      </c>
      <c r="AW341" s="7">
        <f t="shared" si="328"/>
        <v>659540</v>
      </c>
      <c r="AX341" s="7">
        <f t="shared" si="328"/>
        <v>0</v>
      </c>
      <c r="AY341" s="1"/>
    </row>
    <row r="342" spans="1:51" ht="21" outlineLevel="1" x14ac:dyDescent="0.25">
      <c r="A342" s="125">
        <v>4</v>
      </c>
      <c r="B342" s="6" t="s">
        <v>192</v>
      </c>
      <c r="C342" s="44"/>
      <c r="D342" s="57" t="s">
        <v>193</v>
      </c>
      <c r="E342" s="159"/>
      <c r="F342" s="1"/>
      <c r="G342" s="2"/>
      <c r="H342" s="2"/>
      <c r="I342" s="30">
        <v>1</v>
      </c>
      <c r="J342" s="30"/>
      <c r="K342" s="1"/>
      <c r="L342" s="1"/>
      <c r="M342" s="1"/>
      <c r="N342" s="1"/>
      <c r="O342" s="7">
        <f t="shared" si="320"/>
        <v>0</v>
      </c>
      <c r="P342" s="123"/>
      <c r="Q342" s="123"/>
      <c r="R342" s="123"/>
      <c r="S342" s="7">
        <f t="shared" si="321"/>
        <v>17857.8</v>
      </c>
      <c r="T342" s="1"/>
      <c r="U342" s="8">
        <v>17857.8</v>
      </c>
      <c r="V342" s="1"/>
      <c r="W342" s="7">
        <f t="shared" si="322"/>
        <v>6020</v>
      </c>
      <c r="X342" s="1"/>
      <c r="Y342" s="8">
        <f>2400+3620</f>
        <v>6020</v>
      </c>
      <c r="Z342" s="1"/>
      <c r="AA342" s="7">
        <f t="shared" si="323"/>
        <v>0</v>
      </c>
      <c r="AB342" s="1"/>
      <c r="AC342" s="8"/>
      <c r="AD342" s="1"/>
      <c r="AE342" s="7">
        <f t="shared" si="324"/>
        <v>0</v>
      </c>
      <c r="AF342" s="1"/>
      <c r="AG342" s="7"/>
      <c r="AH342" s="1"/>
      <c r="AI342" s="7">
        <f t="shared" si="325"/>
        <v>0</v>
      </c>
      <c r="AJ342" s="1"/>
      <c r="AK342" s="7"/>
      <c r="AL342" s="1"/>
      <c r="AM342" s="7">
        <f t="shared" si="326"/>
        <v>0</v>
      </c>
      <c r="AN342" s="1"/>
      <c r="AO342" s="7"/>
      <c r="AP342" s="1"/>
      <c r="AQ342" s="7">
        <f t="shared" si="327"/>
        <v>0</v>
      </c>
      <c r="AR342" s="1"/>
      <c r="AS342" s="7"/>
      <c r="AT342" s="1"/>
      <c r="AU342" s="7">
        <f t="shared" si="329"/>
        <v>23877.8</v>
      </c>
      <c r="AV342" s="7">
        <f t="shared" si="328"/>
        <v>0</v>
      </c>
      <c r="AW342" s="7">
        <f t="shared" si="328"/>
        <v>23877.8</v>
      </c>
      <c r="AX342" s="7">
        <f t="shared" si="328"/>
        <v>0</v>
      </c>
      <c r="AY342" s="1"/>
    </row>
    <row r="343" spans="1:51" ht="21" outlineLevel="1" x14ac:dyDescent="0.25">
      <c r="A343" s="125">
        <v>5</v>
      </c>
      <c r="B343" s="6" t="s">
        <v>194</v>
      </c>
      <c r="C343" s="44"/>
      <c r="D343" s="57" t="s">
        <v>195</v>
      </c>
      <c r="E343" s="159"/>
      <c r="F343" s="1"/>
      <c r="G343" s="2"/>
      <c r="H343" s="2"/>
      <c r="I343" s="30">
        <v>1</v>
      </c>
      <c r="J343" s="30"/>
      <c r="K343" s="1"/>
      <c r="L343" s="1"/>
      <c r="M343" s="1"/>
      <c r="N343" s="1"/>
      <c r="O343" s="7">
        <f t="shared" si="320"/>
        <v>0</v>
      </c>
      <c r="P343" s="123"/>
      <c r="Q343" s="123"/>
      <c r="R343" s="123"/>
      <c r="S343" s="7">
        <f t="shared" si="321"/>
        <v>17857.8</v>
      </c>
      <c r="T343" s="1"/>
      <c r="U343" s="8">
        <v>17857.8</v>
      </c>
      <c r="V343" s="1"/>
      <c r="W343" s="7">
        <f t="shared" si="322"/>
        <v>6020</v>
      </c>
      <c r="X343" s="1"/>
      <c r="Y343" s="8">
        <f t="shared" ref="Y343:Y352" si="330">2400+3620</f>
        <v>6020</v>
      </c>
      <c r="Z343" s="1"/>
      <c r="AA343" s="7">
        <f t="shared" si="323"/>
        <v>0</v>
      </c>
      <c r="AB343" s="1"/>
      <c r="AC343" s="8"/>
      <c r="AD343" s="1"/>
      <c r="AE343" s="7">
        <f t="shared" si="324"/>
        <v>0</v>
      </c>
      <c r="AF343" s="1"/>
      <c r="AG343" s="7"/>
      <c r="AH343" s="1"/>
      <c r="AI343" s="7">
        <f t="shared" si="325"/>
        <v>0</v>
      </c>
      <c r="AJ343" s="1"/>
      <c r="AK343" s="7"/>
      <c r="AL343" s="1"/>
      <c r="AM343" s="7">
        <f t="shared" si="326"/>
        <v>0</v>
      </c>
      <c r="AN343" s="1"/>
      <c r="AO343" s="7"/>
      <c r="AP343" s="1"/>
      <c r="AQ343" s="7">
        <f t="shared" si="327"/>
        <v>0</v>
      </c>
      <c r="AR343" s="1"/>
      <c r="AS343" s="7"/>
      <c r="AT343" s="1"/>
      <c r="AU343" s="7">
        <f t="shared" si="329"/>
        <v>23877.8</v>
      </c>
      <c r="AV343" s="7">
        <f t="shared" si="328"/>
        <v>0</v>
      </c>
      <c r="AW343" s="7">
        <f t="shared" si="328"/>
        <v>23877.8</v>
      </c>
      <c r="AX343" s="7">
        <f t="shared" si="328"/>
        <v>0</v>
      </c>
      <c r="AY343" s="1"/>
    </row>
    <row r="344" spans="1:51" ht="21" outlineLevel="1" x14ac:dyDescent="0.25">
      <c r="A344" s="125">
        <v>6</v>
      </c>
      <c r="B344" s="6" t="s">
        <v>196</v>
      </c>
      <c r="C344" s="44"/>
      <c r="D344" s="57" t="s">
        <v>197</v>
      </c>
      <c r="E344" s="159"/>
      <c r="F344" s="1"/>
      <c r="G344" s="2"/>
      <c r="H344" s="2"/>
      <c r="I344" s="30">
        <v>1</v>
      </c>
      <c r="J344" s="30"/>
      <c r="K344" s="1"/>
      <c r="L344" s="1"/>
      <c r="M344" s="1"/>
      <c r="N344" s="1"/>
      <c r="O344" s="7">
        <f t="shared" si="320"/>
        <v>0</v>
      </c>
      <c r="P344" s="123"/>
      <c r="Q344" s="123"/>
      <c r="R344" s="123"/>
      <c r="S344" s="7">
        <f t="shared" si="321"/>
        <v>17857.8</v>
      </c>
      <c r="T344" s="1"/>
      <c r="U344" s="8">
        <v>17857.8</v>
      </c>
      <c r="V344" s="1"/>
      <c r="W344" s="7">
        <f t="shared" si="322"/>
        <v>6020</v>
      </c>
      <c r="X344" s="1"/>
      <c r="Y344" s="8">
        <f t="shared" si="330"/>
        <v>6020</v>
      </c>
      <c r="Z344" s="1"/>
      <c r="AA344" s="7">
        <f t="shared" si="323"/>
        <v>0</v>
      </c>
      <c r="AB344" s="1"/>
      <c r="AC344" s="8"/>
      <c r="AD344" s="1"/>
      <c r="AE344" s="7">
        <f t="shared" si="324"/>
        <v>0</v>
      </c>
      <c r="AF344" s="1"/>
      <c r="AG344" s="7"/>
      <c r="AH344" s="1"/>
      <c r="AI344" s="7">
        <f t="shared" si="325"/>
        <v>0</v>
      </c>
      <c r="AJ344" s="1"/>
      <c r="AK344" s="7"/>
      <c r="AL344" s="1"/>
      <c r="AM344" s="7">
        <f t="shared" si="326"/>
        <v>0</v>
      </c>
      <c r="AN344" s="1"/>
      <c r="AO344" s="7"/>
      <c r="AP344" s="1"/>
      <c r="AQ344" s="7">
        <f t="shared" si="327"/>
        <v>0</v>
      </c>
      <c r="AR344" s="1"/>
      <c r="AS344" s="7"/>
      <c r="AT344" s="1"/>
      <c r="AU344" s="7">
        <f t="shared" si="329"/>
        <v>23877.8</v>
      </c>
      <c r="AV344" s="7">
        <f t="shared" si="328"/>
        <v>0</v>
      </c>
      <c r="AW344" s="7">
        <f t="shared" si="328"/>
        <v>23877.8</v>
      </c>
      <c r="AX344" s="7">
        <f t="shared" si="328"/>
        <v>0</v>
      </c>
      <c r="AY344" s="1"/>
    </row>
    <row r="345" spans="1:51" ht="21" outlineLevel="1" x14ac:dyDescent="0.25">
      <c r="A345" s="125">
        <v>7</v>
      </c>
      <c r="B345" s="6" t="s">
        <v>198</v>
      </c>
      <c r="C345" s="44"/>
      <c r="D345" s="57" t="s">
        <v>199</v>
      </c>
      <c r="E345" s="159"/>
      <c r="F345" s="1"/>
      <c r="G345" s="2"/>
      <c r="H345" s="2"/>
      <c r="I345" s="30">
        <v>1</v>
      </c>
      <c r="J345" s="30"/>
      <c r="K345" s="1"/>
      <c r="L345" s="1"/>
      <c r="M345" s="1"/>
      <c r="N345" s="1"/>
      <c r="O345" s="7">
        <f t="shared" si="320"/>
        <v>0</v>
      </c>
      <c r="P345" s="123"/>
      <c r="Q345" s="123"/>
      <c r="R345" s="123"/>
      <c r="S345" s="7">
        <f t="shared" si="321"/>
        <v>17857.8</v>
      </c>
      <c r="T345" s="1"/>
      <c r="U345" s="8">
        <v>17857.8</v>
      </c>
      <c r="V345" s="1"/>
      <c r="W345" s="7">
        <f t="shared" si="322"/>
        <v>6020</v>
      </c>
      <c r="X345" s="1"/>
      <c r="Y345" s="8">
        <f t="shared" si="330"/>
        <v>6020</v>
      </c>
      <c r="Z345" s="1"/>
      <c r="AA345" s="7">
        <f t="shared" si="323"/>
        <v>0</v>
      </c>
      <c r="AB345" s="1"/>
      <c r="AC345" s="8"/>
      <c r="AD345" s="1"/>
      <c r="AE345" s="7">
        <f t="shared" si="324"/>
        <v>0</v>
      </c>
      <c r="AF345" s="1"/>
      <c r="AG345" s="7"/>
      <c r="AH345" s="1"/>
      <c r="AI345" s="7">
        <f t="shared" si="325"/>
        <v>0</v>
      </c>
      <c r="AJ345" s="1"/>
      <c r="AK345" s="7"/>
      <c r="AL345" s="1"/>
      <c r="AM345" s="7">
        <f t="shared" si="326"/>
        <v>0</v>
      </c>
      <c r="AN345" s="1"/>
      <c r="AO345" s="7"/>
      <c r="AP345" s="1"/>
      <c r="AQ345" s="7">
        <f t="shared" si="327"/>
        <v>0</v>
      </c>
      <c r="AR345" s="1"/>
      <c r="AS345" s="7"/>
      <c r="AT345" s="1"/>
      <c r="AU345" s="7">
        <f t="shared" si="329"/>
        <v>23877.8</v>
      </c>
      <c r="AV345" s="7">
        <f t="shared" si="328"/>
        <v>0</v>
      </c>
      <c r="AW345" s="7">
        <f t="shared" si="328"/>
        <v>23877.8</v>
      </c>
      <c r="AX345" s="7">
        <f t="shared" si="328"/>
        <v>0</v>
      </c>
      <c r="AY345" s="1"/>
    </row>
    <row r="346" spans="1:51" ht="21" outlineLevel="1" x14ac:dyDescent="0.25">
      <c r="A346" s="125">
        <v>8</v>
      </c>
      <c r="B346" s="6" t="s">
        <v>200</v>
      </c>
      <c r="C346" s="44"/>
      <c r="D346" s="30" t="s">
        <v>201</v>
      </c>
      <c r="E346" s="159"/>
      <c r="F346" s="1"/>
      <c r="G346" s="2"/>
      <c r="H346" s="2"/>
      <c r="I346" s="30">
        <v>1</v>
      </c>
      <c r="J346" s="30"/>
      <c r="K346" s="1"/>
      <c r="L346" s="1"/>
      <c r="M346" s="1"/>
      <c r="N346" s="1"/>
      <c r="O346" s="7">
        <f t="shared" si="320"/>
        <v>0</v>
      </c>
      <c r="P346" s="123"/>
      <c r="Q346" s="123"/>
      <c r="R346" s="123"/>
      <c r="S346" s="7">
        <f t="shared" si="321"/>
        <v>17857.8</v>
      </c>
      <c r="T346" s="1"/>
      <c r="U346" s="8">
        <v>17857.8</v>
      </c>
      <c r="V346" s="1"/>
      <c r="W346" s="7">
        <f t="shared" si="322"/>
        <v>6020</v>
      </c>
      <c r="X346" s="1"/>
      <c r="Y346" s="8">
        <f t="shared" si="330"/>
        <v>6020</v>
      </c>
      <c r="Z346" s="1"/>
      <c r="AA346" s="7">
        <f t="shared" si="323"/>
        <v>0</v>
      </c>
      <c r="AB346" s="1"/>
      <c r="AC346" s="8"/>
      <c r="AD346" s="1"/>
      <c r="AE346" s="7">
        <f t="shared" si="324"/>
        <v>0</v>
      </c>
      <c r="AF346" s="1"/>
      <c r="AG346" s="7"/>
      <c r="AH346" s="1"/>
      <c r="AI346" s="7">
        <f t="shared" si="325"/>
        <v>0</v>
      </c>
      <c r="AJ346" s="1"/>
      <c r="AK346" s="7"/>
      <c r="AL346" s="1"/>
      <c r="AM346" s="7">
        <f t="shared" si="326"/>
        <v>0</v>
      </c>
      <c r="AN346" s="1"/>
      <c r="AO346" s="7"/>
      <c r="AP346" s="1"/>
      <c r="AQ346" s="7">
        <f t="shared" si="327"/>
        <v>0</v>
      </c>
      <c r="AR346" s="1"/>
      <c r="AS346" s="7"/>
      <c r="AT346" s="1"/>
      <c r="AU346" s="7">
        <f t="shared" si="329"/>
        <v>23877.8</v>
      </c>
      <c r="AV346" s="7">
        <f t="shared" si="328"/>
        <v>0</v>
      </c>
      <c r="AW346" s="7">
        <f t="shared" si="328"/>
        <v>23877.8</v>
      </c>
      <c r="AX346" s="7">
        <f t="shared" si="328"/>
        <v>0</v>
      </c>
      <c r="AY346" s="1"/>
    </row>
    <row r="347" spans="1:51" ht="31.5" outlineLevel="1" x14ac:dyDescent="0.25">
      <c r="A347" s="125">
        <v>9</v>
      </c>
      <c r="B347" s="6" t="s">
        <v>202</v>
      </c>
      <c r="C347" s="30"/>
      <c r="D347" s="30" t="s">
        <v>203</v>
      </c>
      <c r="E347" s="159"/>
      <c r="F347" s="1"/>
      <c r="G347" s="2"/>
      <c r="H347" s="2"/>
      <c r="I347" s="30">
        <v>1</v>
      </c>
      <c r="J347" s="1"/>
      <c r="K347" s="1"/>
      <c r="L347" s="1"/>
      <c r="M347" s="1"/>
      <c r="N347" s="1"/>
      <c r="O347" s="7">
        <f t="shared" si="320"/>
        <v>0</v>
      </c>
      <c r="P347" s="123"/>
      <c r="Q347" s="123"/>
      <c r="R347" s="123"/>
      <c r="S347" s="7">
        <f t="shared" si="321"/>
        <v>17857.8</v>
      </c>
      <c r="T347" s="1"/>
      <c r="U347" s="8">
        <v>17857.8</v>
      </c>
      <c r="V347" s="1"/>
      <c r="W347" s="7">
        <f t="shared" si="322"/>
        <v>6020</v>
      </c>
      <c r="X347" s="1"/>
      <c r="Y347" s="8">
        <f t="shared" si="330"/>
        <v>6020</v>
      </c>
      <c r="Z347" s="1"/>
      <c r="AA347" s="7">
        <f t="shared" si="323"/>
        <v>0</v>
      </c>
      <c r="AB347" s="1"/>
      <c r="AC347" s="8"/>
      <c r="AD347" s="1"/>
      <c r="AE347" s="7">
        <f t="shared" si="324"/>
        <v>0</v>
      </c>
      <c r="AF347" s="1"/>
      <c r="AG347" s="7"/>
      <c r="AH347" s="1"/>
      <c r="AI347" s="7">
        <f t="shared" si="325"/>
        <v>0</v>
      </c>
      <c r="AJ347" s="1"/>
      <c r="AK347" s="7"/>
      <c r="AL347" s="1"/>
      <c r="AM347" s="7">
        <f t="shared" si="326"/>
        <v>0</v>
      </c>
      <c r="AN347" s="1"/>
      <c r="AO347" s="7"/>
      <c r="AP347" s="1"/>
      <c r="AQ347" s="7">
        <f t="shared" si="327"/>
        <v>0</v>
      </c>
      <c r="AR347" s="1"/>
      <c r="AS347" s="7"/>
      <c r="AT347" s="1"/>
      <c r="AU347" s="7">
        <f t="shared" si="329"/>
        <v>23877.8</v>
      </c>
      <c r="AV347" s="7">
        <f t="shared" si="328"/>
        <v>0</v>
      </c>
      <c r="AW347" s="7">
        <f t="shared" si="328"/>
        <v>23877.8</v>
      </c>
      <c r="AX347" s="7">
        <f t="shared" si="328"/>
        <v>0</v>
      </c>
      <c r="AY347" s="1"/>
    </row>
    <row r="348" spans="1:51" ht="21" outlineLevel="1" x14ac:dyDescent="0.25">
      <c r="A348" s="125">
        <v>10</v>
      </c>
      <c r="B348" s="6" t="s">
        <v>204</v>
      </c>
      <c r="C348" s="30"/>
      <c r="D348" s="30" t="s">
        <v>205</v>
      </c>
      <c r="E348" s="159"/>
      <c r="F348" s="1"/>
      <c r="G348" s="2"/>
      <c r="H348" s="2"/>
      <c r="I348" s="30">
        <v>1</v>
      </c>
      <c r="J348" s="1"/>
      <c r="K348" s="1"/>
      <c r="L348" s="1"/>
      <c r="M348" s="1"/>
      <c r="N348" s="1"/>
      <c r="O348" s="7">
        <f t="shared" si="320"/>
        <v>0</v>
      </c>
      <c r="P348" s="123"/>
      <c r="Q348" s="123"/>
      <c r="R348" s="123"/>
      <c r="S348" s="7">
        <f t="shared" si="321"/>
        <v>17857.8</v>
      </c>
      <c r="T348" s="1"/>
      <c r="U348" s="8">
        <v>17857.8</v>
      </c>
      <c r="V348" s="1"/>
      <c r="W348" s="7">
        <f t="shared" si="322"/>
        <v>6020</v>
      </c>
      <c r="X348" s="1"/>
      <c r="Y348" s="8">
        <f t="shared" si="330"/>
        <v>6020</v>
      </c>
      <c r="Z348" s="1"/>
      <c r="AA348" s="7">
        <f t="shared" si="323"/>
        <v>0</v>
      </c>
      <c r="AB348" s="1"/>
      <c r="AC348" s="8"/>
      <c r="AD348" s="1"/>
      <c r="AE348" s="7">
        <f t="shared" si="324"/>
        <v>0</v>
      </c>
      <c r="AF348" s="1"/>
      <c r="AG348" s="7"/>
      <c r="AH348" s="1"/>
      <c r="AI348" s="7">
        <f t="shared" si="325"/>
        <v>0</v>
      </c>
      <c r="AJ348" s="1"/>
      <c r="AK348" s="7"/>
      <c r="AL348" s="1"/>
      <c r="AM348" s="7">
        <f t="shared" si="326"/>
        <v>0</v>
      </c>
      <c r="AN348" s="1"/>
      <c r="AO348" s="7"/>
      <c r="AP348" s="1"/>
      <c r="AQ348" s="7">
        <f t="shared" si="327"/>
        <v>0</v>
      </c>
      <c r="AR348" s="1"/>
      <c r="AS348" s="7"/>
      <c r="AT348" s="1"/>
      <c r="AU348" s="7">
        <f t="shared" si="329"/>
        <v>23877.8</v>
      </c>
      <c r="AV348" s="7">
        <f t="shared" si="328"/>
        <v>0</v>
      </c>
      <c r="AW348" s="7">
        <f t="shared" si="328"/>
        <v>23877.8</v>
      </c>
      <c r="AX348" s="7">
        <f t="shared" si="328"/>
        <v>0</v>
      </c>
      <c r="AY348" s="1"/>
    </row>
    <row r="349" spans="1:51" ht="21" outlineLevel="1" x14ac:dyDescent="0.25">
      <c r="A349" s="125">
        <v>11</v>
      </c>
      <c r="B349" s="6" t="s">
        <v>206</v>
      </c>
      <c r="C349" s="30"/>
      <c r="D349" s="30" t="s">
        <v>207</v>
      </c>
      <c r="E349" s="159"/>
      <c r="F349" s="1"/>
      <c r="G349" s="2"/>
      <c r="H349" s="2"/>
      <c r="I349" s="30">
        <v>1</v>
      </c>
      <c r="J349" s="1"/>
      <c r="K349" s="1"/>
      <c r="L349" s="1"/>
      <c r="M349" s="1"/>
      <c r="N349" s="1"/>
      <c r="O349" s="7">
        <f t="shared" si="320"/>
        <v>0</v>
      </c>
      <c r="P349" s="123"/>
      <c r="Q349" s="123"/>
      <c r="R349" s="123"/>
      <c r="S349" s="7">
        <f t="shared" si="321"/>
        <v>17857.8</v>
      </c>
      <c r="T349" s="1"/>
      <c r="U349" s="8">
        <v>17857.8</v>
      </c>
      <c r="V349" s="1"/>
      <c r="W349" s="7">
        <f t="shared" si="322"/>
        <v>6020</v>
      </c>
      <c r="X349" s="1"/>
      <c r="Y349" s="8">
        <f t="shared" si="330"/>
        <v>6020</v>
      </c>
      <c r="Z349" s="1"/>
      <c r="AA349" s="7">
        <f t="shared" si="323"/>
        <v>0</v>
      </c>
      <c r="AB349" s="1"/>
      <c r="AC349" s="8"/>
      <c r="AD349" s="1"/>
      <c r="AE349" s="7">
        <f t="shared" si="324"/>
        <v>0</v>
      </c>
      <c r="AF349" s="1"/>
      <c r="AG349" s="7"/>
      <c r="AH349" s="1"/>
      <c r="AI349" s="7">
        <f t="shared" si="325"/>
        <v>0</v>
      </c>
      <c r="AJ349" s="1"/>
      <c r="AK349" s="7"/>
      <c r="AL349" s="1"/>
      <c r="AM349" s="7">
        <f t="shared" si="326"/>
        <v>0</v>
      </c>
      <c r="AN349" s="1"/>
      <c r="AO349" s="7"/>
      <c r="AP349" s="1"/>
      <c r="AQ349" s="7">
        <f t="shared" si="327"/>
        <v>0</v>
      </c>
      <c r="AR349" s="1"/>
      <c r="AS349" s="7"/>
      <c r="AT349" s="1"/>
      <c r="AU349" s="7">
        <f t="shared" si="329"/>
        <v>23877.8</v>
      </c>
      <c r="AV349" s="7">
        <f t="shared" si="328"/>
        <v>0</v>
      </c>
      <c r="AW349" s="7">
        <f t="shared" si="328"/>
        <v>23877.8</v>
      </c>
      <c r="AX349" s="7">
        <f t="shared" si="328"/>
        <v>0</v>
      </c>
      <c r="AY349" s="1"/>
    </row>
    <row r="350" spans="1:51" ht="21" outlineLevel="1" x14ac:dyDescent="0.25">
      <c r="A350" s="125">
        <v>12</v>
      </c>
      <c r="B350" s="6" t="s">
        <v>208</v>
      </c>
      <c r="C350" s="30"/>
      <c r="D350" s="30" t="s">
        <v>209</v>
      </c>
      <c r="E350" s="159"/>
      <c r="F350" s="1"/>
      <c r="G350" s="2"/>
      <c r="H350" s="2"/>
      <c r="I350" s="30">
        <v>1</v>
      </c>
      <c r="J350" s="1"/>
      <c r="K350" s="1"/>
      <c r="L350" s="1"/>
      <c r="M350" s="1"/>
      <c r="N350" s="1"/>
      <c r="O350" s="7">
        <f t="shared" si="320"/>
        <v>0</v>
      </c>
      <c r="P350" s="123"/>
      <c r="Q350" s="123"/>
      <c r="R350" s="123"/>
      <c r="S350" s="7">
        <f t="shared" si="321"/>
        <v>17857.8</v>
      </c>
      <c r="T350" s="1"/>
      <c r="U350" s="8">
        <v>17857.8</v>
      </c>
      <c r="V350" s="1"/>
      <c r="W350" s="7">
        <f t="shared" si="322"/>
        <v>6020</v>
      </c>
      <c r="X350" s="1"/>
      <c r="Y350" s="8">
        <f t="shared" si="330"/>
        <v>6020</v>
      </c>
      <c r="Z350" s="1"/>
      <c r="AA350" s="7">
        <f t="shared" si="323"/>
        <v>0</v>
      </c>
      <c r="AB350" s="1"/>
      <c r="AC350" s="8"/>
      <c r="AD350" s="1"/>
      <c r="AE350" s="7">
        <f t="shared" si="324"/>
        <v>0</v>
      </c>
      <c r="AF350" s="1"/>
      <c r="AG350" s="7"/>
      <c r="AH350" s="1"/>
      <c r="AI350" s="7">
        <f t="shared" si="325"/>
        <v>0</v>
      </c>
      <c r="AJ350" s="1"/>
      <c r="AK350" s="7"/>
      <c r="AL350" s="1"/>
      <c r="AM350" s="7">
        <f t="shared" si="326"/>
        <v>0</v>
      </c>
      <c r="AN350" s="1"/>
      <c r="AO350" s="7"/>
      <c r="AP350" s="1"/>
      <c r="AQ350" s="7">
        <f t="shared" si="327"/>
        <v>0</v>
      </c>
      <c r="AR350" s="1"/>
      <c r="AS350" s="7"/>
      <c r="AT350" s="1"/>
      <c r="AU350" s="7">
        <f t="shared" si="329"/>
        <v>23877.8</v>
      </c>
      <c r="AV350" s="7">
        <f t="shared" si="328"/>
        <v>0</v>
      </c>
      <c r="AW350" s="7">
        <f t="shared" si="328"/>
        <v>23877.8</v>
      </c>
      <c r="AX350" s="7">
        <f t="shared" si="328"/>
        <v>0</v>
      </c>
      <c r="AY350" s="1"/>
    </row>
    <row r="351" spans="1:51" ht="21" outlineLevel="1" x14ac:dyDescent="0.25">
      <c r="A351" s="125">
        <v>13</v>
      </c>
      <c r="B351" s="6" t="s">
        <v>210</v>
      </c>
      <c r="C351" s="30"/>
      <c r="D351" s="30" t="s">
        <v>211</v>
      </c>
      <c r="E351" s="159"/>
      <c r="F351" s="1"/>
      <c r="G351" s="2"/>
      <c r="H351" s="2"/>
      <c r="I351" s="30">
        <v>1</v>
      </c>
      <c r="J351" s="1"/>
      <c r="K351" s="1"/>
      <c r="L351" s="1"/>
      <c r="M351" s="1"/>
      <c r="N351" s="1"/>
      <c r="O351" s="7">
        <f t="shared" si="320"/>
        <v>0</v>
      </c>
      <c r="P351" s="123"/>
      <c r="Q351" s="123"/>
      <c r="R351" s="123"/>
      <c r="S351" s="7">
        <f t="shared" si="321"/>
        <v>17857.8</v>
      </c>
      <c r="T351" s="1"/>
      <c r="U351" s="8">
        <v>17857.8</v>
      </c>
      <c r="V351" s="1"/>
      <c r="W351" s="7">
        <f t="shared" si="322"/>
        <v>6020</v>
      </c>
      <c r="X351" s="1"/>
      <c r="Y351" s="8">
        <f t="shared" si="330"/>
        <v>6020</v>
      </c>
      <c r="Z351" s="1"/>
      <c r="AA351" s="7">
        <f t="shared" si="323"/>
        <v>0</v>
      </c>
      <c r="AB351" s="1"/>
      <c r="AC351" s="8"/>
      <c r="AD351" s="1"/>
      <c r="AE351" s="7">
        <f t="shared" si="324"/>
        <v>0</v>
      </c>
      <c r="AF351" s="1"/>
      <c r="AG351" s="7"/>
      <c r="AH351" s="1"/>
      <c r="AI351" s="7">
        <f t="shared" si="325"/>
        <v>0</v>
      </c>
      <c r="AJ351" s="1"/>
      <c r="AK351" s="7"/>
      <c r="AL351" s="1"/>
      <c r="AM351" s="7">
        <f t="shared" si="326"/>
        <v>0</v>
      </c>
      <c r="AN351" s="1"/>
      <c r="AO351" s="7"/>
      <c r="AP351" s="1"/>
      <c r="AQ351" s="7">
        <f t="shared" si="327"/>
        <v>0</v>
      </c>
      <c r="AR351" s="1"/>
      <c r="AS351" s="7"/>
      <c r="AT351" s="1"/>
      <c r="AU351" s="7">
        <f t="shared" si="329"/>
        <v>23877.8</v>
      </c>
      <c r="AV351" s="7">
        <f t="shared" si="328"/>
        <v>0</v>
      </c>
      <c r="AW351" s="7">
        <f t="shared" si="328"/>
        <v>23877.8</v>
      </c>
      <c r="AX351" s="7">
        <f t="shared" si="328"/>
        <v>0</v>
      </c>
      <c r="AY351" s="1"/>
    </row>
    <row r="352" spans="1:51" ht="21" outlineLevel="1" x14ac:dyDescent="0.25">
      <c r="A352" s="125">
        <v>14</v>
      </c>
      <c r="B352" s="6" t="s">
        <v>212</v>
      </c>
      <c r="C352" s="30"/>
      <c r="D352" s="30" t="s">
        <v>213</v>
      </c>
      <c r="E352" s="159"/>
      <c r="F352" s="1"/>
      <c r="G352" s="2"/>
      <c r="H352" s="2"/>
      <c r="I352" s="30">
        <v>1</v>
      </c>
      <c r="J352" s="1"/>
      <c r="K352" s="1"/>
      <c r="L352" s="1"/>
      <c r="M352" s="1"/>
      <c r="N352" s="1"/>
      <c r="O352" s="7">
        <f t="shared" si="320"/>
        <v>0</v>
      </c>
      <c r="P352" s="123"/>
      <c r="Q352" s="123"/>
      <c r="R352" s="123"/>
      <c r="S352" s="7">
        <f t="shared" si="321"/>
        <v>17857.8</v>
      </c>
      <c r="T352" s="1"/>
      <c r="U352" s="8">
        <v>17857.8</v>
      </c>
      <c r="V352" s="1"/>
      <c r="W352" s="7">
        <f t="shared" si="322"/>
        <v>6020</v>
      </c>
      <c r="X352" s="1"/>
      <c r="Y352" s="8">
        <f t="shared" si="330"/>
        <v>6020</v>
      </c>
      <c r="Z352" s="1"/>
      <c r="AA352" s="7">
        <f t="shared" si="323"/>
        <v>5870</v>
      </c>
      <c r="AB352" s="1"/>
      <c r="AC352" s="8">
        <v>5870</v>
      </c>
      <c r="AD352" s="1"/>
      <c r="AE352" s="7">
        <f t="shared" si="324"/>
        <v>0</v>
      </c>
      <c r="AF352" s="1"/>
      <c r="AG352" s="7"/>
      <c r="AH352" s="1"/>
      <c r="AI352" s="7">
        <f t="shared" si="325"/>
        <v>0</v>
      </c>
      <c r="AJ352" s="1"/>
      <c r="AK352" s="7"/>
      <c r="AL352" s="1"/>
      <c r="AM352" s="7">
        <f t="shared" si="326"/>
        <v>0</v>
      </c>
      <c r="AN352" s="1"/>
      <c r="AO352" s="7"/>
      <c r="AP352" s="1"/>
      <c r="AQ352" s="7">
        <f t="shared" si="327"/>
        <v>0</v>
      </c>
      <c r="AR352" s="1"/>
      <c r="AS352" s="7"/>
      <c r="AT352" s="1"/>
      <c r="AU352" s="7">
        <f t="shared" si="329"/>
        <v>29747.8</v>
      </c>
      <c r="AV352" s="7">
        <f t="shared" si="328"/>
        <v>0</v>
      </c>
      <c r="AW352" s="7">
        <f t="shared" si="328"/>
        <v>29747.8</v>
      </c>
      <c r="AX352" s="7">
        <f t="shared" si="328"/>
        <v>0</v>
      </c>
      <c r="AY352" s="1"/>
    </row>
    <row r="353" spans="1:51" ht="21" outlineLevel="1" x14ac:dyDescent="0.25">
      <c r="A353" s="125">
        <v>15</v>
      </c>
      <c r="B353" s="6" t="s">
        <v>214</v>
      </c>
      <c r="C353" s="30"/>
      <c r="D353" s="30" t="s">
        <v>215</v>
      </c>
      <c r="E353" s="159"/>
      <c r="F353" s="1"/>
      <c r="G353" s="2"/>
      <c r="H353" s="2"/>
      <c r="I353" s="1"/>
      <c r="J353" s="30">
        <v>1</v>
      </c>
      <c r="K353" s="1"/>
      <c r="L353" s="1"/>
      <c r="M353" s="1"/>
      <c r="N353" s="1"/>
      <c r="O353" s="7">
        <f t="shared" si="320"/>
        <v>0</v>
      </c>
      <c r="P353" s="123"/>
      <c r="Q353" s="123"/>
      <c r="R353" s="123"/>
      <c r="S353" s="7">
        <f t="shared" si="321"/>
        <v>0</v>
      </c>
      <c r="T353" s="1"/>
      <c r="U353" s="7"/>
      <c r="V353" s="1"/>
      <c r="W353" s="7">
        <f t="shared" si="322"/>
        <v>17857.8</v>
      </c>
      <c r="X353" s="1"/>
      <c r="Y353" s="8">
        <v>17857.8</v>
      </c>
      <c r="Z353" s="1"/>
      <c r="AA353" s="7">
        <f t="shared" si="323"/>
        <v>6670</v>
      </c>
      <c r="AB353" s="1"/>
      <c r="AC353" s="8">
        <v>6670</v>
      </c>
      <c r="AD353" s="1"/>
      <c r="AE353" s="7">
        <f t="shared" si="324"/>
        <v>0</v>
      </c>
      <c r="AF353" s="1"/>
      <c r="AG353" s="7"/>
      <c r="AH353" s="1"/>
      <c r="AI353" s="7">
        <f t="shared" si="325"/>
        <v>0</v>
      </c>
      <c r="AJ353" s="1"/>
      <c r="AK353" s="7"/>
      <c r="AL353" s="1"/>
      <c r="AM353" s="7">
        <f t="shared" si="326"/>
        <v>0</v>
      </c>
      <c r="AN353" s="1"/>
      <c r="AO353" s="7"/>
      <c r="AP353" s="1"/>
      <c r="AQ353" s="7">
        <f t="shared" si="327"/>
        <v>0</v>
      </c>
      <c r="AR353" s="1"/>
      <c r="AS353" s="7"/>
      <c r="AT353" s="1"/>
      <c r="AU353" s="7">
        <f t="shared" si="329"/>
        <v>24527.8</v>
      </c>
      <c r="AV353" s="7">
        <f t="shared" si="328"/>
        <v>0</v>
      </c>
      <c r="AW353" s="7">
        <f t="shared" si="328"/>
        <v>24527.8</v>
      </c>
      <c r="AX353" s="7">
        <f t="shared" si="328"/>
        <v>0</v>
      </c>
      <c r="AY353" s="1"/>
    </row>
    <row r="354" spans="1:51" ht="21" outlineLevel="1" x14ac:dyDescent="0.25">
      <c r="A354" s="125">
        <v>16</v>
      </c>
      <c r="B354" s="6" t="s">
        <v>216</v>
      </c>
      <c r="C354" s="30"/>
      <c r="D354" s="30" t="s">
        <v>217</v>
      </c>
      <c r="E354" s="159"/>
      <c r="F354" s="1"/>
      <c r="G354" s="2"/>
      <c r="H354" s="2"/>
      <c r="I354" s="1"/>
      <c r="J354" s="30">
        <v>1</v>
      </c>
      <c r="K354" s="1"/>
      <c r="L354" s="1"/>
      <c r="M354" s="1"/>
      <c r="N354" s="1"/>
      <c r="O354" s="7">
        <f t="shared" si="320"/>
        <v>0</v>
      </c>
      <c r="P354" s="123"/>
      <c r="Q354" s="123"/>
      <c r="R354" s="123"/>
      <c r="S354" s="7">
        <f t="shared" si="321"/>
        <v>0</v>
      </c>
      <c r="T354" s="1"/>
      <c r="U354" s="7"/>
      <c r="V354" s="1"/>
      <c r="W354" s="7">
        <f t="shared" si="322"/>
        <v>17857.8</v>
      </c>
      <c r="X354" s="1"/>
      <c r="Y354" s="8">
        <v>17857.8</v>
      </c>
      <c r="Z354" s="1"/>
      <c r="AA354" s="7">
        <f t="shared" si="323"/>
        <v>5870</v>
      </c>
      <c r="AB354" s="1"/>
      <c r="AC354" s="8">
        <v>5870</v>
      </c>
      <c r="AD354" s="1"/>
      <c r="AE354" s="7">
        <f t="shared" si="324"/>
        <v>0</v>
      </c>
      <c r="AF354" s="1"/>
      <c r="AG354" s="7"/>
      <c r="AH354" s="1"/>
      <c r="AI354" s="7">
        <f t="shared" si="325"/>
        <v>0</v>
      </c>
      <c r="AJ354" s="1"/>
      <c r="AK354" s="7"/>
      <c r="AL354" s="1"/>
      <c r="AM354" s="7">
        <f t="shared" si="326"/>
        <v>0</v>
      </c>
      <c r="AN354" s="1"/>
      <c r="AO354" s="7"/>
      <c r="AP354" s="1"/>
      <c r="AQ354" s="7">
        <f t="shared" si="327"/>
        <v>0</v>
      </c>
      <c r="AR354" s="1"/>
      <c r="AS354" s="7"/>
      <c r="AT354" s="1"/>
      <c r="AU354" s="7">
        <f t="shared" si="329"/>
        <v>23727.8</v>
      </c>
      <c r="AV354" s="7">
        <f t="shared" si="328"/>
        <v>0</v>
      </c>
      <c r="AW354" s="7">
        <f t="shared" si="328"/>
        <v>23727.8</v>
      </c>
      <c r="AX354" s="7">
        <f t="shared" si="328"/>
        <v>0</v>
      </c>
      <c r="AY354" s="1"/>
    </row>
    <row r="355" spans="1:51" ht="21" outlineLevel="1" x14ac:dyDescent="0.25">
      <c r="A355" s="125">
        <v>17</v>
      </c>
      <c r="B355" s="6" t="s">
        <v>218</v>
      </c>
      <c r="C355" s="30"/>
      <c r="D355" s="30" t="s">
        <v>219</v>
      </c>
      <c r="E355" s="159"/>
      <c r="F355" s="1"/>
      <c r="G355" s="2"/>
      <c r="H355" s="2"/>
      <c r="I355" s="1"/>
      <c r="J355" s="30">
        <v>1</v>
      </c>
      <c r="K355" s="1"/>
      <c r="L355" s="1"/>
      <c r="M355" s="1"/>
      <c r="N355" s="1"/>
      <c r="O355" s="7">
        <f t="shared" si="320"/>
        <v>0</v>
      </c>
      <c r="P355" s="123"/>
      <c r="Q355" s="123"/>
      <c r="R355" s="123"/>
      <c r="S355" s="7">
        <f t="shared" si="321"/>
        <v>0</v>
      </c>
      <c r="T355" s="1"/>
      <c r="U355" s="7"/>
      <c r="V355" s="1"/>
      <c r="W355" s="7">
        <f t="shared" si="322"/>
        <v>17857.8</v>
      </c>
      <c r="X355" s="1"/>
      <c r="Y355" s="8">
        <v>17857.8</v>
      </c>
      <c r="Z355" s="1"/>
      <c r="AA355" s="7">
        <f t="shared" si="323"/>
        <v>15330</v>
      </c>
      <c r="AB355" s="1"/>
      <c r="AC355" s="8">
        <v>15330</v>
      </c>
      <c r="AD355" s="1"/>
      <c r="AE355" s="7">
        <f t="shared" si="324"/>
        <v>0</v>
      </c>
      <c r="AF355" s="1"/>
      <c r="AG355" s="7"/>
      <c r="AH355" s="1"/>
      <c r="AI355" s="7">
        <f t="shared" si="325"/>
        <v>0</v>
      </c>
      <c r="AJ355" s="1"/>
      <c r="AK355" s="7"/>
      <c r="AL355" s="1"/>
      <c r="AM355" s="7">
        <f t="shared" si="326"/>
        <v>0</v>
      </c>
      <c r="AN355" s="1"/>
      <c r="AO355" s="7"/>
      <c r="AP355" s="1"/>
      <c r="AQ355" s="7">
        <f t="shared" si="327"/>
        <v>0</v>
      </c>
      <c r="AR355" s="1"/>
      <c r="AS355" s="7"/>
      <c r="AT355" s="1"/>
      <c r="AU355" s="7">
        <f t="shared" si="329"/>
        <v>33187.800000000003</v>
      </c>
      <c r="AV355" s="7">
        <f t="shared" si="328"/>
        <v>0</v>
      </c>
      <c r="AW355" s="7">
        <f t="shared" si="328"/>
        <v>33187.800000000003</v>
      </c>
      <c r="AX355" s="7">
        <f t="shared" si="328"/>
        <v>0</v>
      </c>
      <c r="AY355" s="1"/>
    </row>
    <row r="356" spans="1:51" ht="21" outlineLevel="1" x14ac:dyDescent="0.25">
      <c r="A356" s="125">
        <v>18</v>
      </c>
      <c r="B356" s="6" t="s">
        <v>210</v>
      </c>
      <c r="C356" s="30"/>
      <c r="D356" s="30" t="s">
        <v>185</v>
      </c>
      <c r="E356" s="159"/>
      <c r="F356" s="1"/>
      <c r="G356" s="2"/>
      <c r="H356" s="2"/>
      <c r="I356" s="1"/>
      <c r="J356" s="30">
        <v>1</v>
      </c>
      <c r="K356" s="1"/>
      <c r="L356" s="1"/>
      <c r="M356" s="1"/>
      <c r="N356" s="1"/>
      <c r="O356" s="7">
        <f t="shared" si="320"/>
        <v>0</v>
      </c>
      <c r="P356" s="123"/>
      <c r="Q356" s="123"/>
      <c r="R356" s="123"/>
      <c r="S356" s="7">
        <f t="shared" si="321"/>
        <v>0</v>
      </c>
      <c r="T356" s="1"/>
      <c r="U356" s="7"/>
      <c r="V356" s="1"/>
      <c r="W356" s="7">
        <f t="shared" si="322"/>
        <v>17857.8</v>
      </c>
      <c r="X356" s="1"/>
      <c r="Y356" s="8">
        <v>17857.8</v>
      </c>
      <c r="Z356" s="1"/>
      <c r="AA356" s="7">
        <f t="shared" si="323"/>
        <v>5870</v>
      </c>
      <c r="AB356" s="1"/>
      <c r="AC356" s="8">
        <v>5870</v>
      </c>
      <c r="AD356" s="1"/>
      <c r="AE356" s="7">
        <f t="shared" si="324"/>
        <v>0</v>
      </c>
      <c r="AF356" s="1"/>
      <c r="AG356" s="7"/>
      <c r="AH356" s="1"/>
      <c r="AI356" s="7">
        <f t="shared" si="325"/>
        <v>0</v>
      </c>
      <c r="AJ356" s="1"/>
      <c r="AK356" s="7"/>
      <c r="AL356" s="1"/>
      <c r="AM356" s="7">
        <f t="shared" si="326"/>
        <v>0</v>
      </c>
      <c r="AN356" s="1"/>
      <c r="AO356" s="7"/>
      <c r="AP356" s="1"/>
      <c r="AQ356" s="7">
        <f t="shared" si="327"/>
        <v>0</v>
      </c>
      <c r="AR356" s="1"/>
      <c r="AS356" s="7"/>
      <c r="AT356" s="1"/>
      <c r="AU356" s="7">
        <f t="shared" si="329"/>
        <v>23727.8</v>
      </c>
      <c r="AV356" s="7">
        <f t="shared" si="328"/>
        <v>0</v>
      </c>
      <c r="AW356" s="7">
        <f t="shared" si="328"/>
        <v>23727.8</v>
      </c>
      <c r="AX356" s="7">
        <f t="shared" si="328"/>
        <v>0</v>
      </c>
      <c r="AY356" s="1"/>
    </row>
    <row r="357" spans="1:51" ht="21" outlineLevel="1" x14ac:dyDescent="0.25">
      <c r="A357" s="125">
        <v>19</v>
      </c>
      <c r="B357" s="6" t="s">
        <v>220</v>
      </c>
      <c r="C357" s="30"/>
      <c r="D357" s="30" t="s">
        <v>221</v>
      </c>
      <c r="E357" s="159"/>
      <c r="F357" s="1"/>
      <c r="G357" s="2"/>
      <c r="H357" s="2"/>
      <c r="I357" s="1"/>
      <c r="J357" s="30">
        <v>1</v>
      </c>
      <c r="K357" s="1"/>
      <c r="L357" s="1"/>
      <c r="M357" s="1"/>
      <c r="N357" s="1"/>
      <c r="O357" s="7">
        <f t="shared" si="320"/>
        <v>0</v>
      </c>
      <c r="P357" s="123"/>
      <c r="Q357" s="123"/>
      <c r="R357" s="123"/>
      <c r="S357" s="7">
        <f t="shared" si="321"/>
        <v>0</v>
      </c>
      <c r="T357" s="1"/>
      <c r="U357" s="7"/>
      <c r="V357" s="1"/>
      <c r="W357" s="7">
        <f t="shared" si="322"/>
        <v>17857.8</v>
      </c>
      <c r="X357" s="1"/>
      <c r="Y357" s="8">
        <v>17857.8</v>
      </c>
      <c r="Z357" s="1"/>
      <c r="AA357" s="7">
        <f t="shared" si="323"/>
        <v>5870</v>
      </c>
      <c r="AB357" s="1"/>
      <c r="AC357" s="8">
        <v>5870</v>
      </c>
      <c r="AD357" s="1"/>
      <c r="AE357" s="7">
        <f t="shared" si="324"/>
        <v>0</v>
      </c>
      <c r="AF357" s="1"/>
      <c r="AG357" s="7"/>
      <c r="AH357" s="1"/>
      <c r="AI357" s="7">
        <f t="shared" si="325"/>
        <v>0</v>
      </c>
      <c r="AJ357" s="1"/>
      <c r="AK357" s="7"/>
      <c r="AL357" s="1"/>
      <c r="AM357" s="7">
        <f t="shared" si="326"/>
        <v>0</v>
      </c>
      <c r="AN357" s="1"/>
      <c r="AO357" s="7"/>
      <c r="AP357" s="1"/>
      <c r="AQ357" s="7">
        <f t="shared" si="327"/>
        <v>0</v>
      </c>
      <c r="AR357" s="1"/>
      <c r="AS357" s="7"/>
      <c r="AT357" s="1"/>
      <c r="AU357" s="7">
        <f t="shared" si="329"/>
        <v>23727.8</v>
      </c>
      <c r="AV357" s="7">
        <f t="shared" si="328"/>
        <v>0</v>
      </c>
      <c r="AW357" s="7">
        <f t="shared" si="328"/>
        <v>23727.8</v>
      </c>
      <c r="AX357" s="7">
        <f t="shared" si="328"/>
        <v>0</v>
      </c>
      <c r="AY357" s="1"/>
    </row>
    <row r="358" spans="1:51" ht="21" outlineLevel="1" x14ac:dyDescent="0.25">
      <c r="A358" s="125">
        <v>20</v>
      </c>
      <c r="B358" s="6" t="s">
        <v>222</v>
      </c>
      <c r="C358" s="30"/>
      <c r="D358" s="30" t="s">
        <v>223</v>
      </c>
      <c r="E358" s="159"/>
      <c r="F358" s="1"/>
      <c r="G358" s="2"/>
      <c r="H358" s="2"/>
      <c r="I358" s="1"/>
      <c r="J358" s="30">
        <v>1</v>
      </c>
      <c r="K358" s="1"/>
      <c r="L358" s="1"/>
      <c r="M358" s="1"/>
      <c r="N358" s="1"/>
      <c r="O358" s="7">
        <f t="shared" si="320"/>
        <v>0</v>
      </c>
      <c r="P358" s="123"/>
      <c r="Q358" s="123"/>
      <c r="R358" s="123"/>
      <c r="S358" s="7">
        <f t="shared" si="321"/>
        <v>0</v>
      </c>
      <c r="T358" s="1"/>
      <c r="U358" s="7"/>
      <c r="V358" s="1"/>
      <c r="W358" s="7">
        <f t="shared" si="322"/>
        <v>17857.8</v>
      </c>
      <c r="X358" s="1"/>
      <c r="Y358" s="8">
        <v>17857.8</v>
      </c>
      <c r="Z358" s="1"/>
      <c r="AA358" s="7">
        <f t="shared" si="323"/>
        <v>5870</v>
      </c>
      <c r="AB358" s="1"/>
      <c r="AC358" s="8">
        <v>5870</v>
      </c>
      <c r="AD358" s="1"/>
      <c r="AE358" s="7">
        <f t="shared" si="324"/>
        <v>0</v>
      </c>
      <c r="AF358" s="1"/>
      <c r="AG358" s="7"/>
      <c r="AH358" s="1"/>
      <c r="AI358" s="7">
        <f t="shared" si="325"/>
        <v>0</v>
      </c>
      <c r="AJ358" s="1"/>
      <c r="AK358" s="7"/>
      <c r="AL358" s="1"/>
      <c r="AM358" s="7">
        <f t="shared" si="326"/>
        <v>0</v>
      </c>
      <c r="AN358" s="1"/>
      <c r="AO358" s="7"/>
      <c r="AP358" s="1"/>
      <c r="AQ358" s="7">
        <f t="shared" si="327"/>
        <v>0</v>
      </c>
      <c r="AR358" s="1"/>
      <c r="AS358" s="7"/>
      <c r="AT358" s="1"/>
      <c r="AU358" s="7">
        <f t="shared" si="329"/>
        <v>23727.8</v>
      </c>
      <c r="AV358" s="7">
        <f t="shared" si="328"/>
        <v>0</v>
      </c>
      <c r="AW358" s="7">
        <f t="shared" si="328"/>
        <v>23727.8</v>
      </c>
      <c r="AX358" s="7">
        <f t="shared" si="328"/>
        <v>0</v>
      </c>
      <c r="AY358" s="1"/>
    </row>
    <row r="359" spans="1:51" ht="21" outlineLevel="1" x14ac:dyDescent="0.25">
      <c r="A359" s="125">
        <v>21</v>
      </c>
      <c r="B359" s="6" t="s">
        <v>224</v>
      </c>
      <c r="C359" s="30"/>
      <c r="D359" s="30" t="s">
        <v>225</v>
      </c>
      <c r="E359" s="159"/>
      <c r="F359" s="1"/>
      <c r="G359" s="2"/>
      <c r="H359" s="2"/>
      <c r="I359" s="1"/>
      <c r="J359" s="30">
        <v>1</v>
      </c>
      <c r="K359" s="1"/>
      <c r="L359" s="1"/>
      <c r="M359" s="1"/>
      <c r="N359" s="1"/>
      <c r="O359" s="7">
        <f t="shared" si="320"/>
        <v>0</v>
      </c>
      <c r="P359" s="123"/>
      <c r="Q359" s="123"/>
      <c r="R359" s="123"/>
      <c r="S359" s="7">
        <f t="shared" si="321"/>
        <v>0</v>
      </c>
      <c r="T359" s="1"/>
      <c r="U359" s="7"/>
      <c r="V359" s="1"/>
      <c r="W359" s="7">
        <f t="shared" si="322"/>
        <v>17857.8</v>
      </c>
      <c r="X359" s="1"/>
      <c r="Y359" s="8">
        <v>17857.8</v>
      </c>
      <c r="Z359" s="1"/>
      <c r="AA359" s="7">
        <f t="shared" si="323"/>
        <v>5870</v>
      </c>
      <c r="AB359" s="1"/>
      <c r="AC359" s="8">
        <v>5870</v>
      </c>
      <c r="AD359" s="1"/>
      <c r="AE359" s="7">
        <f t="shared" si="324"/>
        <v>0</v>
      </c>
      <c r="AF359" s="1"/>
      <c r="AG359" s="7"/>
      <c r="AH359" s="1"/>
      <c r="AI359" s="7">
        <f t="shared" si="325"/>
        <v>0</v>
      </c>
      <c r="AJ359" s="1"/>
      <c r="AK359" s="7"/>
      <c r="AL359" s="1"/>
      <c r="AM359" s="7">
        <f t="shared" si="326"/>
        <v>0</v>
      </c>
      <c r="AN359" s="1"/>
      <c r="AO359" s="7"/>
      <c r="AP359" s="1"/>
      <c r="AQ359" s="7">
        <f t="shared" si="327"/>
        <v>0</v>
      </c>
      <c r="AR359" s="1"/>
      <c r="AS359" s="7"/>
      <c r="AT359" s="1"/>
      <c r="AU359" s="7">
        <f t="shared" si="329"/>
        <v>23727.8</v>
      </c>
      <c r="AV359" s="7">
        <f t="shared" si="328"/>
        <v>0</v>
      </c>
      <c r="AW359" s="7">
        <f t="shared" si="328"/>
        <v>23727.8</v>
      </c>
      <c r="AX359" s="7">
        <f t="shared" si="328"/>
        <v>0</v>
      </c>
      <c r="AY359" s="1"/>
    </row>
    <row r="360" spans="1:51" ht="21" outlineLevel="1" x14ac:dyDescent="0.25">
      <c r="A360" s="125">
        <v>22</v>
      </c>
      <c r="B360" s="6" t="s">
        <v>226</v>
      </c>
      <c r="C360" s="30"/>
      <c r="D360" s="30" t="s">
        <v>78</v>
      </c>
      <c r="E360" s="159"/>
      <c r="F360" s="1"/>
      <c r="G360" s="2"/>
      <c r="H360" s="2"/>
      <c r="I360" s="1"/>
      <c r="J360" s="30">
        <v>1</v>
      </c>
      <c r="K360" s="1"/>
      <c r="L360" s="1"/>
      <c r="M360" s="1"/>
      <c r="N360" s="1"/>
      <c r="O360" s="7">
        <f t="shared" si="320"/>
        <v>0</v>
      </c>
      <c r="P360" s="123"/>
      <c r="Q360" s="123"/>
      <c r="R360" s="123"/>
      <c r="S360" s="7">
        <f t="shared" si="321"/>
        <v>0</v>
      </c>
      <c r="T360" s="1"/>
      <c r="U360" s="7"/>
      <c r="V360" s="1"/>
      <c r="W360" s="7">
        <f t="shared" si="322"/>
        <v>17857.8</v>
      </c>
      <c r="X360" s="1"/>
      <c r="Y360" s="8">
        <v>17857.8</v>
      </c>
      <c r="Z360" s="1"/>
      <c r="AA360" s="7">
        <f t="shared" si="323"/>
        <v>7801</v>
      </c>
      <c r="AB360" s="1"/>
      <c r="AC360" s="8">
        <v>7801</v>
      </c>
      <c r="AD360" s="1"/>
      <c r="AE360" s="7">
        <f t="shared" si="324"/>
        <v>0</v>
      </c>
      <c r="AF360" s="1"/>
      <c r="AG360" s="7"/>
      <c r="AH360" s="1"/>
      <c r="AI360" s="7">
        <f t="shared" si="325"/>
        <v>0</v>
      </c>
      <c r="AJ360" s="1"/>
      <c r="AK360" s="7"/>
      <c r="AL360" s="1"/>
      <c r="AM360" s="7">
        <f t="shared" si="326"/>
        <v>0</v>
      </c>
      <c r="AN360" s="1"/>
      <c r="AO360" s="7"/>
      <c r="AP360" s="1"/>
      <c r="AQ360" s="7">
        <f t="shared" si="327"/>
        <v>0</v>
      </c>
      <c r="AR360" s="1"/>
      <c r="AS360" s="7"/>
      <c r="AT360" s="1"/>
      <c r="AU360" s="7">
        <f t="shared" si="329"/>
        <v>25658.799999999999</v>
      </c>
      <c r="AV360" s="7">
        <f t="shared" si="328"/>
        <v>0</v>
      </c>
      <c r="AW360" s="7">
        <f t="shared" si="328"/>
        <v>25658.799999999999</v>
      </c>
      <c r="AX360" s="7">
        <f t="shared" si="328"/>
        <v>0</v>
      </c>
      <c r="AY360" s="1"/>
    </row>
    <row r="361" spans="1:51" ht="21" outlineLevel="1" x14ac:dyDescent="0.25">
      <c r="A361" s="125">
        <v>23</v>
      </c>
      <c r="B361" s="6" t="s">
        <v>227</v>
      </c>
      <c r="C361" s="30"/>
      <c r="D361" s="30" t="s">
        <v>228</v>
      </c>
      <c r="E361" s="159"/>
      <c r="F361" s="1"/>
      <c r="G361" s="2"/>
      <c r="H361" s="2"/>
      <c r="I361" s="1"/>
      <c r="J361" s="30">
        <v>1</v>
      </c>
      <c r="K361" s="1"/>
      <c r="L361" s="1"/>
      <c r="M361" s="1"/>
      <c r="N361" s="1"/>
      <c r="O361" s="7">
        <f t="shared" si="320"/>
        <v>0</v>
      </c>
      <c r="P361" s="123"/>
      <c r="Q361" s="123"/>
      <c r="R361" s="123"/>
      <c r="S361" s="7">
        <f t="shared" si="321"/>
        <v>0</v>
      </c>
      <c r="T361" s="1"/>
      <c r="U361" s="7"/>
      <c r="V361" s="1"/>
      <c r="W361" s="7">
        <f t="shared" si="322"/>
        <v>17857.8</v>
      </c>
      <c r="X361" s="1"/>
      <c r="Y361" s="8">
        <v>17857.8</v>
      </c>
      <c r="Z361" s="1"/>
      <c r="AA361" s="7">
        <f t="shared" si="323"/>
        <v>6670</v>
      </c>
      <c r="AB361" s="1"/>
      <c r="AC361" s="8">
        <v>6670</v>
      </c>
      <c r="AD361" s="1"/>
      <c r="AE361" s="7">
        <f t="shared" si="324"/>
        <v>0</v>
      </c>
      <c r="AF361" s="1"/>
      <c r="AG361" s="7"/>
      <c r="AH361" s="1"/>
      <c r="AI361" s="7">
        <f t="shared" si="325"/>
        <v>0</v>
      </c>
      <c r="AJ361" s="1"/>
      <c r="AK361" s="7"/>
      <c r="AL361" s="1"/>
      <c r="AM361" s="7">
        <f t="shared" si="326"/>
        <v>0</v>
      </c>
      <c r="AN361" s="1"/>
      <c r="AO361" s="7"/>
      <c r="AP361" s="1"/>
      <c r="AQ361" s="7">
        <f t="shared" si="327"/>
        <v>0</v>
      </c>
      <c r="AR361" s="1"/>
      <c r="AS361" s="7"/>
      <c r="AT361" s="1"/>
      <c r="AU361" s="7">
        <f t="shared" si="329"/>
        <v>24527.8</v>
      </c>
      <c r="AV361" s="7">
        <f t="shared" si="328"/>
        <v>0</v>
      </c>
      <c r="AW361" s="7">
        <f t="shared" si="328"/>
        <v>24527.8</v>
      </c>
      <c r="AX361" s="7">
        <f t="shared" si="328"/>
        <v>0</v>
      </c>
      <c r="AY361" s="1"/>
    </row>
    <row r="362" spans="1:51" ht="21" outlineLevel="1" x14ac:dyDescent="0.25">
      <c r="A362" s="125">
        <v>24</v>
      </c>
      <c r="B362" s="6" t="s">
        <v>229</v>
      </c>
      <c r="C362" s="30"/>
      <c r="D362" s="30" t="s">
        <v>230</v>
      </c>
      <c r="E362" s="159"/>
      <c r="F362" s="1"/>
      <c r="G362" s="2"/>
      <c r="H362" s="2"/>
      <c r="I362" s="1"/>
      <c r="J362" s="30">
        <v>1</v>
      </c>
      <c r="K362" s="1"/>
      <c r="L362" s="1"/>
      <c r="M362" s="1"/>
      <c r="N362" s="1"/>
      <c r="O362" s="7">
        <f t="shared" si="320"/>
        <v>0</v>
      </c>
      <c r="P362" s="123"/>
      <c r="Q362" s="123"/>
      <c r="R362" s="123"/>
      <c r="S362" s="7">
        <f t="shared" si="321"/>
        <v>0</v>
      </c>
      <c r="T362" s="1"/>
      <c r="U362" s="7"/>
      <c r="V362" s="1"/>
      <c r="W362" s="7">
        <f t="shared" si="322"/>
        <v>17857.8</v>
      </c>
      <c r="X362" s="1"/>
      <c r="Y362" s="8">
        <v>17857.8</v>
      </c>
      <c r="Z362" s="1"/>
      <c r="AA362" s="7">
        <f t="shared" si="323"/>
        <v>5870</v>
      </c>
      <c r="AB362" s="1"/>
      <c r="AC362" s="8">
        <v>5870</v>
      </c>
      <c r="AD362" s="1"/>
      <c r="AE362" s="7">
        <f t="shared" si="324"/>
        <v>0</v>
      </c>
      <c r="AF362" s="1"/>
      <c r="AG362" s="7"/>
      <c r="AH362" s="1"/>
      <c r="AI362" s="7">
        <f t="shared" si="325"/>
        <v>0</v>
      </c>
      <c r="AJ362" s="1"/>
      <c r="AK362" s="7"/>
      <c r="AL362" s="1"/>
      <c r="AM362" s="7">
        <f t="shared" si="326"/>
        <v>0</v>
      </c>
      <c r="AN362" s="1"/>
      <c r="AO362" s="7"/>
      <c r="AP362" s="1"/>
      <c r="AQ362" s="7">
        <f t="shared" si="327"/>
        <v>0</v>
      </c>
      <c r="AR362" s="1"/>
      <c r="AS362" s="7"/>
      <c r="AT362" s="1"/>
      <c r="AU362" s="7">
        <f t="shared" si="329"/>
        <v>23727.8</v>
      </c>
      <c r="AV362" s="7">
        <f t="shared" si="328"/>
        <v>0</v>
      </c>
      <c r="AW362" s="7">
        <f t="shared" si="328"/>
        <v>23727.8</v>
      </c>
      <c r="AX362" s="7">
        <f t="shared" si="328"/>
        <v>0</v>
      </c>
      <c r="AY362" s="1"/>
    </row>
    <row r="363" spans="1:51" ht="21" outlineLevel="1" x14ac:dyDescent="0.25">
      <c r="A363" s="125">
        <v>25</v>
      </c>
      <c r="B363" s="6" t="s">
        <v>231</v>
      </c>
      <c r="C363" s="30"/>
      <c r="D363" s="30" t="s">
        <v>232</v>
      </c>
      <c r="E363" s="159"/>
      <c r="F363" s="1"/>
      <c r="G363" s="2"/>
      <c r="H363" s="2"/>
      <c r="I363" s="1"/>
      <c r="J363" s="30">
        <v>1</v>
      </c>
      <c r="K363" s="1"/>
      <c r="L363" s="1"/>
      <c r="M363" s="1"/>
      <c r="N363" s="1"/>
      <c r="O363" s="7">
        <f t="shared" si="320"/>
        <v>0</v>
      </c>
      <c r="P363" s="123"/>
      <c r="Q363" s="123"/>
      <c r="R363" s="123"/>
      <c r="S363" s="7">
        <f t="shared" si="321"/>
        <v>0</v>
      </c>
      <c r="T363" s="1"/>
      <c r="U363" s="7"/>
      <c r="V363" s="1"/>
      <c r="W363" s="7">
        <f t="shared" si="322"/>
        <v>17857.8</v>
      </c>
      <c r="X363" s="1"/>
      <c r="Y363" s="8">
        <v>17857.8</v>
      </c>
      <c r="Z363" s="1"/>
      <c r="AA363" s="7">
        <f t="shared" si="323"/>
        <v>5870</v>
      </c>
      <c r="AB363" s="1"/>
      <c r="AC363" s="8">
        <v>5870</v>
      </c>
      <c r="AD363" s="1"/>
      <c r="AE363" s="7">
        <f t="shared" si="324"/>
        <v>0</v>
      </c>
      <c r="AF363" s="1"/>
      <c r="AG363" s="7"/>
      <c r="AH363" s="1"/>
      <c r="AI363" s="7">
        <f t="shared" si="325"/>
        <v>0</v>
      </c>
      <c r="AJ363" s="1"/>
      <c r="AK363" s="7"/>
      <c r="AL363" s="1"/>
      <c r="AM363" s="7">
        <f t="shared" si="326"/>
        <v>0</v>
      </c>
      <c r="AN363" s="1"/>
      <c r="AO363" s="7"/>
      <c r="AP363" s="1"/>
      <c r="AQ363" s="7">
        <f t="shared" si="327"/>
        <v>0</v>
      </c>
      <c r="AR363" s="1"/>
      <c r="AS363" s="7"/>
      <c r="AT363" s="1"/>
      <c r="AU363" s="7">
        <f t="shared" si="329"/>
        <v>23727.8</v>
      </c>
      <c r="AV363" s="7">
        <f t="shared" si="328"/>
        <v>0</v>
      </c>
      <c r="AW363" s="7">
        <f t="shared" si="328"/>
        <v>23727.8</v>
      </c>
      <c r="AX363" s="7">
        <f t="shared" si="328"/>
        <v>0</v>
      </c>
      <c r="AY363" s="1"/>
    </row>
    <row r="364" spans="1:51" ht="21" outlineLevel="1" x14ac:dyDescent="0.25">
      <c r="A364" s="125">
        <v>26</v>
      </c>
      <c r="B364" s="6" t="s">
        <v>233</v>
      </c>
      <c r="C364" s="30"/>
      <c r="D364" s="30" t="s">
        <v>182</v>
      </c>
      <c r="E364" s="159"/>
      <c r="F364" s="1"/>
      <c r="G364" s="2"/>
      <c r="H364" s="2"/>
      <c r="I364" s="1"/>
      <c r="J364" s="30">
        <v>1</v>
      </c>
      <c r="K364" s="1"/>
      <c r="L364" s="1"/>
      <c r="M364" s="1"/>
      <c r="N364" s="1"/>
      <c r="O364" s="7">
        <f t="shared" si="320"/>
        <v>0</v>
      </c>
      <c r="P364" s="123"/>
      <c r="Q364" s="123"/>
      <c r="R364" s="123"/>
      <c r="S364" s="7">
        <f t="shared" si="321"/>
        <v>0</v>
      </c>
      <c r="T364" s="1"/>
      <c r="U364" s="7"/>
      <c r="V364" s="1"/>
      <c r="W364" s="7">
        <f t="shared" si="322"/>
        <v>17857.8</v>
      </c>
      <c r="X364" s="1"/>
      <c r="Y364" s="8">
        <v>17857.8</v>
      </c>
      <c r="Z364" s="1"/>
      <c r="AA364" s="7">
        <f t="shared" si="323"/>
        <v>3470</v>
      </c>
      <c r="AB364" s="1"/>
      <c r="AC364" s="8">
        <f>5870-2400</f>
        <v>3470</v>
      </c>
      <c r="AD364" s="1"/>
      <c r="AE364" s="7">
        <f t="shared" si="324"/>
        <v>0</v>
      </c>
      <c r="AF364" s="1"/>
      <c r="AG364" s="7"/>
      <c r="AH364" s="1"/>
      <c r="AI364" s="7">
        <f t="shared" si="325"/>
        <v>0</v>
      </c>
      <c r="AJ364" s="1"/>
      <c r="AK364" s="7"/>
      <c r="AL364" s="1"/>
      <c r="AM364" s="7">
        <f t="shared" si="326"/>
        <v>0</v>
      </c>
      <c r="AN364" s="1"/>
      <c r="AO364" s="7"/>
      <c r="AP364" s="1"/>
      <c r="AQ364" s="7">
        <f t="shared" si="327"/>
        <v>0</v>
      </c>
      <c r="AR364" s="1"/>
      <c r="AS364" s="7"/>
      <c r="AT364" s="1"/>
      <c r="AU364" s="7">
        <f t="shared" si="329"/>
        <v>21327.8</v>
      </c>
      <c r="AV364" s="7">
        <f t="shared" si="328"/>
        <v>0</v>
      </c>
      <c r="AW364" s="7">
        <f t="shared" si="328"/>
        <v>21327.8</v>
      </c>
      <c r="AX364" s="7">
        <f t="shared" si="328"/>
        <v>0</v>
      </c>
      <c r="AY364" s="1"/>
    </row>
    <row r="365" spans="1:51" ht="21" outlineLevel="1" x14ac:dyDescent="0.25">
      <c r="A365" s="125">
        <v>27</v>
      </c>
      <c r="B365" s="6" t="s">
        <v>234</v>
      </c>
      <c r="C365" s="30"/>
      <c r="D365" s="30" t="s">
        <v>235</v>
      </c>
      <c r="E365" s="159"/>
      <c r="F365" s="1"/>
      <c r="G365" s="2"/>
      <c r="H365" s="2"/>
      <c r="I365" s="1"/>
      <c r="J365" s="30">
        <v>1</v>
      </c>
      <c r="K365" s="1"/>
      <c r="L365" s="1"/>
      <c r="M365" s="1"/>
      <c r="N365" s="1"/>
      <c r="O365" s="7">
        <f t="shared" si="320"/>
        <v>0</v>
      </c>
      <c r="P365" s="123"/>
      <c r="Q365" s="123"/>
      <c r="R365" s="123"/>
      <c r="S365" s="7">
        <f t="shared" si="321"/>
        <v>0</v>
      </c>
      <c r="T365" s="1"/>
      <c r="U365" s="7"/>
      <c r="V365" s="1"/>
      <c r="W365" s="7">
        <f t="shared" si="322"/>
        <v>17857.8</v>
      </c>
      <c r="X365" s="1"/>
      <c r="Y365" s="8">
        <v>17857.8</v>
      </c>
      <c r="Z365" s="1"/>
      <c r="AA365" s="7">
        <f t="shared" si="323"/>
        <v>3470</v>
      </c>
      <c r="AB365" s="1"/>
      <c r="AC365" s="8">
        <f>5870-2400</f>
        <v>3470</v>
      </c>
      <c r="AD365" s="1"/>
      <c r="AE365" s="7">
        <f t="shared" si="324"/>
        <v>0</v>
      </c>
      <c r="AF365" s="1"/>
      <c r="AG365" s="7"/>
      <c r="AH365" s="1"/>
      <c r="AI365" s="7">
        <f t="shared" si="325"/>
        <v>0</v>
      </c>
      <c r="AJ365" s="1"/>
      <c r="AK365" s="7"/>
      <c r="AL365" s="1"/>
      <c r="AM365" s="7">
        <f t="shared" si="326"/>
        <v>0</v>
      </c>
      <c r="AN365" s="1"/>
      <c r="AO365" s="7"/>
      <c r="AP365" s="1"/>
      <c r="AQ365" s="7">
        <f t="shared" si="327"/>
        <v>0</v>
      </c>
      <c r="AR365" s="1"/>
      <c r="AS365" s="7"/>
      <c r="AT365" s="1"/>
      <c r="AU365" s="7">
        <f t="shared" si="329"/>
        <v>21327.8</v>
      </c>
      <c r="AV365" s="7">
        <f t="shared" si="328"/>
        <v>0</v>
      </c>
      <c r="AW365" s="7">
        <f t="shared" si="328"/>
        <v>21327.8</v>
      </c>
      <c r="AX365" s="7">
        <f t="shared" si="328"/>
        <v>0</v>
      </c>
      <c r="AY365" s="1"/>
    </row>
    <row r="366" spans="1:51" ht="31.5" outlineLevel="1" x14ac:dyDescent="0.25">
      <c r="A366" s="125">
        <v>28</v>
      </c>
      <c r="B366" s="6" t="s">
        <v>236</v>
      </c>
      <c r="C366" s="30"/>
      <c r="D366" s="30" t="s">
        <v>237</v>
      </c>
      <c r="E366" s="159"/>
      <c r="F366" s="1"/>
      <c r="G366" s="2"/>
      <c r="H366" s="2"/>
      <c r="I366" s="1"/>
      <c r="J366" s="30">
        <v>1</v>
      </c>
      <c r="K366" s="1"/>
      <c r="L366" s="1"/>
      <c r="M366" s="1"/>
      <c r="N366" s="1"/>
      <c r="O366" s="7">
        <f t="shared" si="320"/>
        <v>0</v>
      </c>
      <c r="P366" s="123"/>
      <c r="Q366" s="123"/>
      <c r="R366" s="123"/>
      <c r="S366" s="7">
        <f t="shared" si="321"/>
        <v>0</v>
      </c>
      <c r="T366" s="1"/>
      <c r="U366" s="7"/>
      <c r="V366" s="1"/>
      <c r="W366" s="7">
        <f t="shared" si="322"/>
        <v>17857.8</v>
      </c>
      <c r="X366" s="1"/>
      <c r="Y366" s="8">
        <v>17857.8</v>
      </c>
      <c r="Z366" s="1"/>
      <c r="AA366" s="7">
        <f t="shared" si="323"/>
        <v>6670</v>
      </c>
      <c r="AB366" s="1"/>
      <c r="AC366" s="8">
        <v>6670</v>
      </c>
      <c r="AD366" s="1"/>
      <c r="AE366" s="7">
        <f t="shared" si="324"/>
        <v>0</v>
      </c>
      <c r="AF366" s="1"/>
      <c r="AG366" s="7"/>
      <c r="AH366" s="1"/>
      <c r="AI366" s="7">
        <f t="shared" si="325"/>
        <v>0</v>
      </c>
      <c r="AJ366" s="1"/>
      <c r="AK366" s="7"/>
      <c r="AL366" s="1"/>
      <c r="AM366" s="7">
        <f t="shared" si="326"/>
        <v>0</v>
      </c>
      <c r="AN366" s="1"/>
      <c r="AO366" s="7"/>
      <c r="AP366" s="1"/>
      <c r="AQ366" s="7">
        <f t="shared" si="327"/>
        <v>0</v>
      </c>
      <c r="AR366" s="1"/>
      <c r="AS366" s="7"/>
      <c r="AT366" s="1"/>
      <c r="AU366" s="7">
        <f t="shared" si="329"/>
        <v>24527.8</v>
      </c>
      <c r="AV366" s="7">
        <f t="shared" si="328"/>
        <v>0</v>
      </c>
      <c r="AW366" s="7">
        <f t="shared" si="328"/>
        <v>24527.8</v>
      </c>
      <c r="AX366" s="7">
        <f t="shared" si="328"/>
        <v>0</v>
      </c>
      <c r="AY366" s="1"/>
    </row>
    <row r="367" spans="1:51" ht="21" outlineLevel="1" x14ac:dyDescent="0.25">
      <c r="A367" s="125">
        <v>29</v>
      </c>
      <c r="B367" s="6" t="s">
        <v>238</v>
      </c>
      <c r="C367" s="30"/>
      <c r="D367" s="30" t="s">
        <v>239</v>
      </c>
      <c r="E367" s="159"/>
      <c r="F367" s="1"/>
      <c r="G367" s="2"/>
      <c r="H367" s="2"/>
      <c r="I367" s="1"/>
      <c r="J367" s="30">
        <v>1</v>
      </c>
      <c r="K367" s="1"/>
      <c r="L367" s="1"/>
      <c r="M367" s="1"/>
      <c r="N367" s="1"/>
      <c r="O367" s="7">
        <f t="shared" si="320"/>
        <v>0</v>
      </c>
      <c r="P367" s="123"/>
      <c r="Q367" s="123"/>
      <c r="R367" s="123"/>
      <c r="S367" s="7">
        <f t="shared" si="321"/>
        <v>0</v>
      </c>
      <c r="T367" s="1"/>
      <c r="U367" s="7"/>
      <c r="V367" s="1"/>
      <c r="W367" s="7">
        <f t="shared" si="322"/>
        <v>17857.8</v>
      </c>
      <c r="X367" s="1"/>
      <c r="Y367" s="8">
        <v>17857.8</v>
      </c>
      <c r="Z367" s="1"/>
      <c r="AA367" s="7">
        <f t="shared" si="323"/>
        <v>5870</v>
      </c>
      <c r="AB367" s="1"/>
      <c r="AC367" s="8">
        <v>5870</v>
      </c>
      <c r="AD367" s="1"/>
      <c r="AE367" s="7">
        <f t="shared" si="324"/>
        <v>0</v>
      </c>
      <c r="AF367" s="1"/>
      <c r="AG367" s="7"/>
      <c r="AH367" s="1"/>
      <c r="AI367" s="7">
        <f t="shared" si="325"/>
        <v>0</v>
      </c>
      <c r="AJ367" s="1"/>
      <c r="AK367" s="7"/>
      <c r="AL367" s="1"/>
      <c r="AM367" s="7">
        <f t="shared" si="326"/>
        <v>0</v>
      </c>
      <c r="AN367" s="1"/>
      <c r="AO367" s="7"/>
      <c r="AP367" s="1"/>
      <c r="AQ367" s="7">
        <f t="shared" si="327"/>
        <v>0</v>
      </c>
      <c r="AR367" s="1"/>
      <c r="AS367" s="7"/>
      <c r="AT367" s="1"/>
      <c r="AU367" s="7">
        <f t="shared" si="329"/>
        <v>23727.8</v>
      </c>
      <c r="AV367" s="7">
        <f t="shared" si="328"/>
        <v>0</v>
      </c>
      <c r="AW367" s="7">
        <f t="shared" si="328"/>
        <v>23727.8</v>
      </c>
      <c r="AX367" s="7">
        <f t="shared" si="328"/>
        <v>0</v>
      </c>
      <c r="AY367" s="1"/>
    </row>
    <row r="368" spans="1:51" ht="21" outlineLevel="1" x14ac:dyDescent="0.25">
      <c r="A368" s="125">
        <v>30</v>
      </c>
      <c r="B368" s="6" t="s">
        <v>240</v>
      </c>
      <c r="C368" s="30"/>
      <c r="D368" s="30" t="s">
        <v>241</v>
      </c>
      <c r="E368" s="159"/>
      <c r="F368" s="1"/>
      <c r="G368" s="2"/>
      <c r="H368" s="2"/>
      <c r="I368" s="1"/>
      <c r="J368" s="30">
        <v>1</v>
      </c>
      <c r="K368" s="1"/>
      <c r="L368" s="1"/>
      <c r="M368" s="1"/>
      <c r="N368" s="1"/>
      <c r="O368" s="7">
        <f t="shared" si="320"/>
        <v>0</v>
      </c>
      <c r="P368" s="123"/>
      <c r="Q368" s="123"/>
      <c r="R368" s="123"/>
      <c r="S368" s="7">
        <f t="shared" si="321"/>
        <v>0</v>
      </c>
      <c r="T368" s="1"/>
      <c r="U368" s="7"/>
      <c r="V368" s="1"/>
      <c r="W368" s="7">
        <f t="shared" si="322"/>
        <v>17857.8</v>
      </c>
      <c r="X368" s="1"/>
      <c r="Y368" s="8">
        <v>17857.8</v>
      </c>
      <c r="Z368" s="1"/>
      <c r="AA368" s="7">
        <f t="shared" si="323"/>
        <v>5870</v>
      </c>
      <c r="AB368" s="1"/>
      <c r="AC368" s="8">
        <v>5870</v>
      </c>
      <c r="AD368" s="1"/>
      <c r="AE368" s="7">
        <f t="shared" si="324"/>
        <v>0</v>
      </c>
      <c r="AF368" s="1"/>
      <c r="AG368" s="7"/>
      <c r="AH368" s="1"/>
      <c r="AI368" s="7">
        <f t="shared" si="325"/>
        <v>0</v>
      </c>
      <c r="AJ368" s="1"/>
      <c r="AK368" s="7"/>
      <c r="AL368" s="1"/>
      <c r="AM368" s="7">
        <f t="shared" si="326"/>
        <v>0</v>
      </c>
      <c r="AN368" s="1"/>
      <c r="AO368" s="7"/>
      <c r="AP368" s="1"/>
      <c r="AQ368" s="7">
        <f t="shared" si="327"/>
        <v>0</v>
      </c>
      <c r="AR368" s="1"/>
      <c r="AS368" s="7"/>
      <c r="AT368" s="1"/>
      <c r="AU368" s="7">
        <f t="shared" si="329"/>
        <v>23727.8</v>
      </c>
      <c r="AV368" s="7">
        <f t="shared" si="328"/>
        <v>0</v>
      </c>
      <c r="AW368" s="7">
        <f t="shared" si="328"/>
        <v>23727.8</v>
      </c>
      <c r="AX368" s="7">
        <f t="shared" si="328"/>
        <v>0</v>
      </c>
      <c r="AY368" s="1"/>
    </row>
    <row r="369" spans="1:51" ht="21" outlineLevel="1" x14ac:dyDescent="0.25">
      <c r="A369" s="125">
        <v>31</v>
      </c>
      <c r="B369" s="6" t="s">
        <v>242</v>
      </c>
      <c r="C369" s="30"/>
      <c r="D369" s="30" t="s">
        <v>186</v>
      </c>
      <c r="E369" s="159"/>
      <c r="F369" s="1"/>
      <c r="G369" s="2"/>
      <c r="H369" s="2"/>
      <c r="I369" s="1"/>
      <c r="J369" s="30">
        <v>1</v>
      </c>
      <c r="K369" s="1"/>
      <c r="L369" s="1"/>
      <c r="M369" s="1"/>
      <c r="N369" s="1"/>
      <c r="O369" s="7">
        <f t="shared" si="320"/>
        <v>0</v>
      </c>
      <c r="P369" s="123"/>
      <c r="Q369" s="123"/>
      <c r="R369" s="123"/>
      <c r="S369" s="7">
        <f t="shared" si="321"/>
        <v>0</v>
      </c>
      <c r="T369" s="1"/>
      <c r="U369" s="7"/>
      <c r="V369" s="1"/>
      <c r="W369" s="7">
        <f t="shared" si="322"/>
        <v>17857.8</v>
      </c>
      <c r="X369" s="1"/>
      <c r="Y369" s="8">
        <v>17857.8</v>
      </c>
      <c r="Z369" s="1"/>
      <c r="AA369" s="7">
        <f t="shared" si="323"/>
        <v>3470</v>
      </c>
      <c r="AB369" s="1"/>
      <c r="AC369" s="8">
        <f t="shared" ref="AC369:AC370" si="331">5870-2400</f>
        <v>3470</v>
      </c>
      <c r="AD369" s="1"/>
      <c r="AE369" s="7">
        <f t="shared" si="324"/>
        <v>0</v>
      </c>
      <c r="AF369" s="1"/>
      <c r="AG369" s="7"/>
      <c r="AH369" s="1"/>
      <c r="AI369" s="7">
        <f t="shared" si="325"/>
        <v>0</v>
      </c>
      <c r="AJ369" s="1"/>
      <c r="AK369" s="7"/>
      <c r="AL369" s="1"/>
      <c r="AM369" s="7">
        <f t="shared" si="326"/>
        <v>0</v>
      </c>
      <c r="AN369" s="1"/>
      <c r="AO369" s="7"/>
      <c r="AP369" s="1"/>
      <c r="AQ369" s="7">
        <f t="shared" si="327"/>
        <v>0</v>
      </c>
      <c r="AR369" s="1"/>
      <c r="AS369" s="7"/>
      <c r="AT369" s="1"/>
      <c r="AU369" s="7">
        <f t="shared" si="329"/>
        <v>21327.8</v>
      </c>
      <c r="AV369" s="7">
        <f t="shared" si="328"/>
        <v>0</v>
      </c>
      <c r="AW369" s="7">
        <f t="shared" si="328"/>
        <v>21327.8</v>
      </c>
      <c r="AX369" s="7">
        <f t="shared" si="328"/>
        <v>0</v>
      </c>
      <c r="AY369" s="1"/>
    </row>
    <row r="370" spans="1:51" ht="21" outlineLevel="1" x14ac:dyDescent="0.25">
      <c r="A370" s="125">
        <v>32</v>
      </c>
      <c r="B370" s="43" t="s">
        <v>243</v>
      </c>
      <c r="C370" s="30"/>
      <c r="D370" s="30" t="s">
        <v>180</v>
      </c>
      <c r="E370" s="159"/>
      <c r="F370" s="1"/>
      <c r="G370" s="2"/>
      <c r="H370" s="2"/>
      <c r="I370" s="1"/>
      <c r="J370" s="30">
        <v>1</v>
      </c>
      <c r="K370" s="1"/>
      <c r="L370" s="1"/>
      <c r="M370" s="1"/>
      <c r="N370" s="1"/>
      <c r="O370" s="7">
        <f t="shared" si="320"/>
        <v>0</v>
      </c>
      <c r="P370" s="123"/>
      <c r="Q370" s="123"/>
      <c r="R370" s="123"/>
      <c r="S370" s="7">
        <f t="shared" si="321"/>
        <v>0</v>
      </c>
      <c r="T370" s="1"/>
      <c r="U370" s="7"/>
      <c r="V370" s="1"/>
      <c r="W370" s="7">
        <f t="shared" si="322"/>
        <v>17857.8</v>
      </c>
      <c r="X370" s="1"/>
      <c r="Y370" s="8">
        <v>17857.8</v>
      </c>
      <c r="Z370" s="1"/>
      <c r="AA370" s="7">
        <f t="shared" si="323"/>
        <v>3470</v>
      </c>
      <c r="AB370" s="1"/>
      <c r="AC370" s="8">
        <f t="shared" si="331"/>
        <v>3470</v>
      </c>
      <c r="AD370" s="1"/>
      <c r="AE370" s="7">
        <f t="shared" si="324"/>
        <v>0</v>
      </c>
      <c r="AF370" s="1"/>
      <c r="AG370" s="7"/>
      <c r="AH370" s="1"/>
      <c r="AI370" s="7">
        <f t="shared" si="325"/>
        <v>0</v>
      </c>
      <c r="AJ370" s="1"/>
      <c r="AK370" s="7"/>
      <c r="AL370" s="1"/>
      <c r="AM370" s="7">
        <f t="shared" si="326"/>
        <v>0</v>
      </c>
      <c r="AN370" s="1"/>
      <c r="AO370" s="7"/>
      <c r="AP370" s="1"/>
      <c r="AQ370" s="7">
        <f t="shared" si="327"/>
        <v>0</v>
      </c>
      <c r="AR370" s="1"/>
      <c r="AS370" s="7"/>
      <c r="AT370" s="1"/>
      <c r="AU370" s="7">
        <f t="shared" si="329"/>
        <v>21327.8</v>
      </c>
      <c r="AV370" s="7">
        <f t="shared" si="328"/>
        <v>0</v>
      </c>
      <c r="AW370" s="7">
        <f t="shared" si="328"/>
        <v>21327.8</v>
      </c>
      <c r="AX370" s="7">
        <f t="shared" si="328"/>
        <v>0</v>
      </c>
      <c r="AY370" s="1"/>
    </row>
    <row r="371" spans="1:51" ht="21" outlineLevel="1" x14ac:dyDescent="0.25">
      <c r="A371" s="125">
        <v>33</v>
      </c>
      <c r="B371" s="43" t="s">
        <v>244</v>
      </c>
      <c r="C371" s="30"/>
      <c r="D371" s="30" t="s">
        <v>245</v>
      </c>
      <c r="E371" s="159"/>
      <c r="F371" s="1"/>
      <c r="G371" s="2"/>
      <c r="H371" s="2"/>
      <c r="I371" s="1"/>
      <c r="J371" s="30">
        <v>1</v>
      </c>
      <c r="K371" s="1"/>
      <c r="L371" s="1"/>
      <c r="M371" s="1"/>
      <c r="N371" s="1"/>
      <c r="O371" s="7">
        <f t="shared" si="320"/>
        <v>0</v>
      </c>
      <c r="P371" s="123"/>
      <c r="Q371" s="123"/>
      <c r="R371" s="123"/>
      <c r="S371" s="7">
        <f t="shared" si="321"/>
        <v>0</v>
      </c>
      <c r="T371" s="1"/>
      <c r="U371" s="7"/>
      <c r="V371" s="1"/>
      <c r="W371" s="7">
        <f t="shared" si="322"/>
        <v>17857.8</v>
      </c>
      <c r="X371" s="1"/>
      <c r="Y371" s="8">
        <v>17857.8</v>
      </c>
      <c r="Z371" s="1"/>
      <c r="AA371" s="7">
        <f t="shared" si="323"/>
        <v>5870</v>
      </c>
      <c r="AB371" s="1"/>
      <c r="AC371" s="8">
        <v>5870</v>
      </c>
      <c r="AD371" s="1"/>
      <c r="AE371" s="7">
        <f t="shared" si="324"/>
        <v>0</v>
      </c>
      <c r="AF371" s="1"/>
      <c r="AG371" s="7"/>
      <c r="AH371" s="1"/>
      <c r="AI371" s="7">
        <f t="shared" si="325"/>
        <v>0</v>
      </c>
      <c r="AJ371" s="1"/>
      <c r="AK371" s="7"/>
      <c r="AL371" s="1"/>
      <c r="AM371" s="7">
        <f t="shared" si="326"/>
        <v>0</v>
      </c>
      <c r="AN371" s="1"/>
      <c r="AO371" s="7"/>
      <c r="AP371" s="1"/>
      <c r="AQ371" s="7">
        <f t="shared" si="327"/>
        <v>0</v>
      </c>
      <c r="AR371" s="1"/>
      <c r="AS371" s="7"/>
      <c r="AT371" s="1"/>
      <c r="AU371" s="7">
        <f t="shared" si="329"/>
        <v>23727.8</v>
      </c>
      <c r="AV371" s="7">
        <f t="shared" si="328"/>
        <v>0</v>
      </c>
      <c r="AW371" s="7">
        <f t="shared" si="328"/>
        <v>23727.8</v>
      </c>
      <c r="AX371" s="7">
        <f t="shared" si="328"/>
        <v>0</v>
      </c>
      <c r="AY371" s="1"/>
    </row>
    <row r="372" spans="1:51" ht="21" outlineLevel="1" x14ac:dyDescent="0.25">
      <c r="A372" s="125">
        <v>34</v>
      </c>
      <c r="B372" s="43" t="s">
        <v>246</v>
      </c>
      <c r="C372" s="30"/>
      <c r="D372" s="30" t="s">
        <v>74</v>
      </c>
      <c r="E372" s="159"/>
      <c r="F372" s="1"/>
      <c r="G372" s="2"/>
      <c r="H372" s="2"/>
      <c r="I372" s="1"/>
      <c r="J372" s="30">
        <v>1</v>
      </c>
      <c r="K372" s="1"/>
      <c r="L372" s="1"/>
      <c r="M372" s="1"/>
      <c r="N372" s="1"/>
      <c r="O372" s="7">
        <f t="shared" si="320"/>
        <v>0</v>
      </c>
      <c r="P372" s="123"/>
      <c r="Q372" s="123"/>
      <c r="R372" s="123"/>
      <c r="S372" s="7">
        <f t="shared" si="321"/>
        <v>0</v>
      </c>
      <c r="T372" s="1"/>
      <c r="U372" s="7"/>
      <c r="V372" s="1"/>
      <c r="W372" s="7">
        <f t="shared" si="322"/>
        <v>17857.8</v>
      </c>
      <c r="X372" s="1"/>
      <c r="Y372" s="8">
        <v>17857.8</v>
      </c>
      <c r="Z372" s="1"/>
      <c r="AA372" s="7">
        <f t="shared" si="323"/>
        <v>5870</v>
      </c>
      <c r="AB372" s="1"/>
      <c r="AC372" s="8">
        <v>5870</v>
      </c>
      <c r="AD372" s="1"/>
      <c r="AE372" s="7">
        <f t="shared" si="324"/>
        <v>0</v>
      </c>
      <c r="AF372" s="1"/>
      <c r="AG372" s="7"/>
      <c r="AH372" s="1"/>
      <c r="AI372" s="7">
        <f t="shared" si="325"/>
        <v>0</v>
      </c>
      <c r="AJ372" s="1"/>
      <c r="AK372" s="7"/>
      <c r="AL372" s="1"/>
      <c r="AM372" s="7">
        <f t="shared" si="326"/>
        <v>0</v>
      </c>
      <c r="AN372" s="1"/>
      <c r="AO372" s="7"/>
      <c r="AP372" s="1"/>
      <c r="AQ372" s="7">
        <f t="shared" si="327"/>
        <v>0</v>
      </c>
      <c r="AR372" s="1"/>
      <c r="AS372" s="7"/>
      <c r="AT372" s="1"/>
      <c r="AU372" s="7">
        <f t="shared" si="329"/>
        <v>23727.8</v>
      </c>
      <c r="AV372" s="7">
        <f t="shared" si="328"/>
        <v>0</v>
      </c>
      <c r="AW372" s="7">
        <f t="shared" si="328"/>
        <v>23727.8</v>
      </c>
      <c r="AX372" s="7">
        <f t="shared" si="328"/>
        <v>0</v>
      </c>
      <c r="AY372" s="1"/>
    </row>
    <row r="373" spans="1:51" ht="21" outlineLevel="1" x14ac:dyDescent="0.25">
      <c r="A373" s="125">
        <v>35</v>
      </c>
      <c r="B373" s="43" t="s">
        <v>247</v>
      </c>
      <c r="C373" s="30"/>
      <c r="D373" s="30" t="s">
        <v>248</v>
      </c>
      <c r="E373" s="159"/>
      <c r="F373" s="1"/>
      <c r="G373" s="2"/>
      <c r="H373" s="2"/>
      <c r="I373" s="1"/>
      <c r="J373" s="30">
        <v>1</v>
      </c>
      <c r="K373" s="1"/>
      <c r="L373" s="1"/>
      <c r="M373" s="1"/>
      <c r="N373" s="1"/>
      <c r="O373" s="7">
        <f t="shared" si="320"/>
        <v>0</v>
      </c>
      <c r="P373" s="123"/>
      <c r="Q373" s="123"/>
      <c r="R373" s="123"/>
      <c r="S373" s="7">
        <f t="shared" si="321"/>
        <v>0</v>
      </c>
      <c r="T373" s="1"/>
      <c r="U373" s="8"/>
      <c r="V373" s="1"/>
      <c r="W373" s="7">
        <f t="shared" si="322"/>
        <v>17857.8</v>
      </c>
      <c r="X373" s="1"/>
      <c r="Y373" s="8">
        <v>17857.8</v>
      </c>
      <c r="Z373" s="1"/>
      <c r="AA373" s="7">
        <f t="shared" si="323"/>
        <v>5870</v>
      </c>
      <c r="AB373" s="1"/>
      <c r="AC373" s="8">
        <v>5870</v>
      </c>
      <c r="AD373" s="1"/>
      <c r="AE373" s="7">
        <f t="shared" si="324"/>
        <v>0</v>
      </c>
      <c r="AF373" s="1"/>
      <c r="AG373" s="7"/>
      <c r="AH373" s="1"/>
      <c r="AI373" s="7">
        <f t="shared" si="325"/>
        <v>0</v>
      </c>
      <c r="AJ373" s="1"/>
      <c r="AK373" s="7"/>
      <c r="AL373" s="1"/>
      <c r="AM373" s="7">
        <f t="shared" si="326"/>
        <v>0</v>
      </c>
      <c r="AN373" s="1"/>
      <c r="AO373" s="7"/>
      <c r="AP373" s="1"/>
      <c r="AQ373" s="7">
        <f t="shared" si="327"/>
        <v>0</v>
      </c>
      <c r="AR373" s="1"/>
      <c r="AS373" s="7"/>
      <c r="AT373" s="1"/>
      <c r="AU373" s="7">
        <f t="shared" si="329"/>
        <v>23727.8</v>
      </c>
      <c r="AV373" s="7">
        <f t="shared" si="328"/>
        <v>0</v>
      </c>
      <c r="AW373" s="7">
        <f t="shared" si="328"/>
        <v>23727.8</v>
      </c>
      <c r="AX373" s="7">
        <f t="shared" si="328"/>
        <v>0</v>
      </c>
      <c r="AY373" s="1"/>
    </row>
    <row r="374" spans="1:51" ht="21" outlineLevel="1" x14ac:dyDescent="0.25">
      <c r="A374" s="125">
        <v>36</v>
      </c>
      <c r="B374" s="43" t="s">
        <v>249</v>
      </c>
      <c r="C374" s="30"/>
      <c r="D374" s="30" t="s">
        <v>250</v>
      </c>
      <c r="E374" s="159"/>
      <c r="F374" s="1"/>
      <c r="G374" s="2"/>
      <c r="H374" s="2"/>
      <c r="I374" s="1"/>
      <c r="J374" s="30">
        <v>1</v>
      </c>
      <c r="K374" s="1"/>
      <c r="L374" s="1"/>
      <c r="M374" s="1"/>
      <c r="N374" s="1"/>
      <c r="O374" s="7">
        <f t="shared" si="320"/>
        <v>0</v>
      </c>
      <c r="P374" s="123"/>
      <c r="Q374" s="123"/>
      <c r="R374" s="123"/>
      <c r="S374" s="7">
        <f t="shared" si="321"/>
        <v>0</v>
      </c>
      <c r="T374" s="1"/>
      <c r="U374" s="7"/>
      <c r="V374" s="1"/>
      <c r="W374" s="7">
        <f t="shared" si="322"/>
        <v>17857.8</v>
      </c>
      <c r="X374" s="1"/>
      <c r="Y374" s="8">
        <v>17857.8</v>
      </c>
      <c r="Z374" s="1"/>
      <c r="AA374" s="7">
        <f t="shared" si="323"/>
        <v>3470</v>
      </c>
      <c r="AB374" s="1"/>
      <c r="AC374" s="8">
        <f>5870-2400</f>
        <v>3470</v>
      </c>
      <c r="AD374" s="1"/>
      <c r="AE374" s="7">
        <f t="shared" si="324"/>
        <v>0</v>
      </c>
      <c r="AF374" s="1"/>
      <c r="AG374" s="7"/>
      <c r="AH374" s="1"/>
      <c r="AI374" s="7">
        <f t="shared" si="325"/>
        <v>0</v>
      </c>
      <c r="AJ374" s="1"/>
      <c r="AK374" s="7"/>
      <c r="AL374" s="1"/>
      <c r="AM374" s="7">
        <f t="shared" si="326"/>
        <v>0</v>
      </c>
      <c r="AN374" s="1"/>
      <c r="AO374" s="7"/>
      <c r="AP374" s="1"/>
      <c r="AQ374" s="7">
        <f t="shared" si="327"/>
        <v>0</v>
      </c>
      <c r="AR374" s="1"/>
      <c r="AS374" s="7"/>
      <c r="AT374" s="1"/>
      <c r="AU374" s="7">
        <f t="shared" si="329"/>
        <v>21327.8</v>
      </c>
      <c r="AV374" s="7">
        <f t="shared" si="328"/>
        <v>0</v>
      </c>
      <c r="AW374" s="7">
        <f t="shared" si="328"/>
        <v>21327.8</v>
      </c>
      <c r="AX374" s="7">
        <f t="shared" si="328"/>
        <v>0</v>
      </c>
      <c r="AY374" s="1"/>
    </row>
    <row r="375" spans="1:51" ht="21" outlineLevel="1" x14ac:dyDescent="0.25">
      <c r="A375" s="125">
        <v>37</v>
      </c>
      <c r="B375" s="43" t="s">
        <v>251</v>
      </c>
      <c r="C375" s="30"/>
      <c r="D375" s="30" t="s">
        <v>252</v>
      </c>
      <c r="E375" s="159"/>
      <c r="F375" s="1"/>
      <c r="G375" s="2"/>
      <c r="H375" s="2"/>
      <c r="I375" s="1"/>
      <c r="J375" s="30">
        <v>1</v>
      </c>
      <c r="K375" s="1"/>
      <c r="L375" s="1"/>
      <c r="M375" s="1"/>
      <c r="N375" s="1"/>
      <c r="O375" s="7">
        <f t="shared" si="320"/>
        <v>0</v>
      </c>
      <c r="P375" s="123"/>
      <c r="Q375" s="123"/>
      <c r="R375" s="123"/>
      <c r="S375" s="7">
        <f t="shared" si="321"/>
        <v>0</v>
      </c>
      <c r="T375" s="1"/>
      <c r="U375" s="7"/>
      <c r="V375" s="1"/>
      <c r="W375" s="7">
        <f t="shared" si="322"/>
        <v>17857.8</v>
      </c>
      <c r="X375" s="1"/>
      <c r="Y375" s="8">
        <v>17857.8</v>
      </c>
      <c r="Z375" s="1"/>
      <c r="AA375" s="7">
        <f t="shared" si="323"/>
        <v>5870</v>
      </c>
      <c r="AB375" s="1"/>
      <c r="AC375" s="8">
        <v>5870</v>
      </c>
      <c r="AD375" s="1"/>
      <c r="AE375" s="7">
        <f t="shared" si="324"/>
        <v>0</v>
      </c>
      <c r="AF375" s="1"/>
      <c r="AG375" s="7"/>
      <c r="AH375" s="1"/>
      <c r="AI375" s="7">
        <f t="shared" si="325"/>
        <v>0</v>
      </c>
      <c r="AJ375" s="1"/>
      <c r="AK375" s="7"/>
      <c r="AL375" s="1"/>
      <c r="AM375" s="7">
        <f t="shared" si="326"/>
        <v>0</v>
      </c>
      <c r="AN375" s="1"/>
      <c r="AO375" s="7"/>
      <c r="AP375" s="1"/>
      <c r="AQ375" s="7">
        <f t="shared" si="327"/>
        <v>0</v>
      </c>
      <c r="AR375" s="1"/>
      <c r="AS375" s="7"/>
      <c r="AT375" s="1"/>
      <c r="AU375" s="7">
        <f t="shared" si="329"/>
        <v>23727.8</v>
      </c>
      <c r="AV375" s="7">
        <f t="shared" si="328"/>
        <v>0</v>
      </c>
      <c r="AW375" s="7">
        <f t="shared" si="328"/>
        <v>23727.8</v>
      </c>
      <c r="AX375" s="7">
        <f t="shared" si="328"/>
        <v>0</v>
      </c>
      <c r="AY375" s="1"/>
    </row>
    <row r="376" spans="1:51" ht="21" outlineLevel="1" x14ac:dyDescent="0.25">
      <c r="A376" s="125">
        <v>38</v>
      </c>
      <c r="B376" s="43" t="s">
        <v>253</v>
      </c>
      <c r="C376" s="30"/>
      <c r="D376" s="30" t="s">
        <v>254</v>
      </c>
      <c r="E376" s="159"/>
      <c r="F376" s="1"/>
      <c r="G376" s="2"/>
      <c r="H376" s="2"/>
      <c r="I376" s="1"/>
      <c r="J376" s="30">
        <v>1</v>
      </c>
      <c r="K376" s="1"/>
      <c r="L376" s="1"/>
      <c r="M376" s="1"/>
      <c r="N376" s="1"/>
      <c r="O376" s="7">
        <f t="shared" si="320"/>
        <v>0</v>
      </c>
      <c r="P376" s="123"/>
      <c r="Q376" s="123"/>
      <c r="R376" s="123"/>
      <c r="S376" s="7">
        <f t="shared" si="321"/>
        <v>0</v>
      </c>
      <c r="T376" s="1"/>
      <c r="U376" s="7"/>
      <c r="V376" s="1"/>
      <c r="W376" s="7">
        <f t="shared" si="322"/>
        <v>17857.8</v>
      </c>
      <c r="X376" s="1"/>
      <c r="Y376" s="8">
        <v>17857.8</v>
      </c>
      <c r="Z376" s="1"/>
      <c r="AA376" s="7">
        <f t="shared" si="323"/>
        <v>5870</v>
      </c>
      <c r="AB376" s="1"/>
      <c r="AC376" s="8">
        <v>5870</v>
      </c>
      <c r="AD376" s="1"/>
      <c r="AE376" s="7">
        <f t="shared" si="324"/>
        <v>0</v>
      </c>
      <c r="AF376" s="1"/>
      <c r="AG376" s="7"/>
      <c r="AH376" s="1"/>
      <c r="AI376" s="7">
        <f t="shared" si="325"/>
        <v>0</v>
      </c>
      <c r="AJ376" s="1"/>
      <c r="AK376" s="7"/>
      <c r="AL376" s="1"/>
      <c r="AM376" s="7">
        <f t="shared" si="326"/>
        <v>0</v>
      </c>
      <c r="AN376" s="1"/>
      <c r="AO376" s="7"/>
      <c r="AP376" s="1"/>
      <c r="AQ376" s="7">
        <f t="shared" si="327"/>
        <v>0</v>
      </c>
      <c r="AR376" s="1"/>
      <c r="AS376" s="7"/>
      <c r="AT376" s="1"/>
      <c r="AU376" s="7">
        <f t="shared" si="329"/>
        <v>23727.8</v>
      </c>
      <c r="AV376" s="7">
        <f t="shared" si="328"/>
        <v>0</v>
      </c>
      <c r="AW376" s="7">
        <f t="shared" si="328"/>
        <v>23727.8</v>
      </c>
      <c r="AX376" s="7">
        <f t="shared" si="328"/>
        <v>0</v>
      </c>
      <c r="AY376" s="1"/>
    </row>
    <row r="377" spans="1:51" ht="21" outlineLevel="1" x14ac:dyDescent="0.25">
      <c r="A377" s="125">
        <v>39</v>
      </c>
      <c r="B377" s="43" t="s">
        <v>255</v>
      </c>
      <c r="C377" s="30"/>
      <c r="D377" s="30" t="s">
        <v>256</v>
      </c>
      <c r="E377" s="159"/>
      <c r="F377" s="1"/>
      <c r="G377" s="2"/>
      <c r="H377" s="2"/>
      <c r="I377" s="1"/>
      <c r="J377" s="30">
        <v>1</v>
      </c>
      <c r="K377" s="1"/>
      <c r="L377" s="1"/>
      <c r="M377" s="1"/>
      <c r="N377" s="1"/>
      <c r="O377" s="7">
        <f t="shared" si="320"/>
        <v>0</v>
      </c>
      <c r="P377" s="123"/>
      <c r="Q377" s="123"/>
      <c r="R377" s="123"/>
      <c r="S377" s="7">
        <f t="shared" si="321"/>
        <v>0</v>
      </c>
      <c r="T377" s="1"/>
      <c r="U377" s="7"/>
      <c r="V377" s="1"/>
      <c r="W377" s="7">
        <f t="shared" si="322"/>
        <v>17857.8</v>
      </c>
      <c r="X377" s="1"/>
      <c r="Y377" s="8">
        <v>17857.8</v>
      </c>
      <c r="Z377" s="1"/>
      <c r="AA377" s="7">
        <f t="shared" si="323"/>
        <v>5870</v>
      </c>
      <c r="AB377" s="1"/>
      <c r="AC377" s="8">
        <v>5870</v>
      </c>
      <c r="AD377" s="1"/>
      <c r="AE377" s="7">
        <f t="shared" si="324"/>
        <v>0</v>
      </c>
      <c r="AF377" s="1"/>
      <c r="AG377" s="7"/>
      <c r="AH377" s="1"/>
      <c r="AI377" s="7">
        <f t="shared" si="325"/>
        <v>0</v>
      </c>
      <c r="AJ377" s="1"/>
      <c r="AK377" s="7"/>
      <c r="AL377" s="1"/>
      <c r="AM377" s="7">
        <f t="shared" si="326"/>
        <v>0</v>
      </c>
      <c r="AN377" s="1"/>
      <c r="AO377" s="7"/>
      <c r="AP377" s="1"/>
      <c r="AQ377" s="7">
        <f t="shared" si="327"/>
        <v>0</v>
      </c>
      <c r="AR377" s="1"/>
      <c r="AS377" s="7"/>
      <c r="AT377" s="1"/>
      <c r="AU377" s="7">
        <f t="shared" si="329"/>
        <v>23727.8</v>
      </c>
      <c r="AV377" s="7">
        <f t="shared" si="328"/>
        <v>0</v>
      </c>
      <c r="AW377" s="7">
        <f t="shared" si="328"/>
        <v>23727.8</v>
      </c>
      <c r="AX377" s="7">
        <f t="shared" si="328"/>
        <v>0</v>
      </c>
      <c r="AY377" s="1"/>
    </row>
    <row r="378" spans="1:51" ht="21" outlineLevel="1" x14ac:dyDescent="0.25">
      <c r="A378" s="125">
        <v>40</v>
      </c>
      <c r="B378" s="43" t="s">
        <v>257</v>
      </c>
      <c r="C378" s="30"/>
      <c r="D378" s="30" t="s">
        <v>258</v>
      </c>
      <c r="E378" s="160"/>
      <c r="F378" s="1"/>
      <c r="G378" s="2"/>
      <c r="H378" s="2"/>
      <c r="I378" s="1"/>
      <c r="J378" s="30">
        <v>1</v>
      </c>
      <c r="K378" s="1"/>
      <c r="L378" s="1"/>
      <c r="M378" s="1"/>
      <c r="N378" s="1"/>
      <c r="O378" s="7">
        <f t="shared" si="320"/>
        <v>0</v>
      </c>
      <c r="P378" s="123"/>
      <c r="Q378" s="123"/>
      <c r="R378" s="123"/>
      <c r="S378" s="7">
        <f t="shared" si="321"/>
        <v>0</v>
      </c>
      <c r="T378" s="1"/>
      <c r="U378" s="7"/>
      <c r="V378" s="1"/>
      <c r="W378" s="7">
        <f t="shared" si="322"/>
        <v>17857.8</v>
      </c>
      <c r="X378" s="1"/>
      <c r="Y378" s="8">
        <v>17857.8</v>
      </c>
      <c r="Z378" s="1"/>
      <c r="AA378" s="7">
        <f t="shared" si="323"/>
        <v>5870</v>
      </c>
      <c r="AB378" s="1"/>
      <c r="AC378" s="8">
        <v>5870</v>
      </c>
      <c r="AD378" s="1"/>
      <c r="AE378" s="7">
        <f t="shared" si="324"/>
        <v>0</v>
      </c>
      <c r="AF378" s="1"/>
      <c r="AG378" s="7"/>
      <c r="AH378" s="1"/>
      <c r="AI378" s="7">
        <f t="shared" si="325"/>
        <v>0</v>
      </c>
      <c r="AJ378" s="1"/>
      <c r="AK378" s="7"/>
      <c r="AL378" s="1"/>
      <c r="AM378" s="7">
        <f t="shared" si="326"/>
        <v>0</v>
      </c>
      <c r="AN378" s="1"/>
      <c r="AO378" s="7"/>
      <c r="AP378" s="1"/>
      <c r="AQ378" s="7">
        <f t="shared" si="327"/>
        <v>0</v>
      </c>
      <c r="AR378" s="1"/>
      <c r="AS378" s="7"/>
      <c r="AT378" s="1"/>
      <c r="AU378" s="7">
        <f t="shared" si="329"/>
        <v>23727.8</v>
      </c>
      <c r="AV378" s="7">
        <f t="shared" si="328"/>
        <v>0</v>
      </c>
      <c r="AW378" s="7">
        <f t="shared" si="328"/>
        <v>23727.8</v>
      </c>
      <c r="AX378" s="7">
        <f t="shared" si="328"/>
        <v>0</v>
      </c>
      <c r="AY378" s="1"/>
    </row>
    <row r="379" spans="1:51" ht="52.5" outlineLevel="1" x14ac:dyDescent="0.25">
      <c r="A379" s="125">
        <v>41</v>
      </c>
      <c r="B379" s="43" t="s">
        <v>259</v>
      </c>
      <c r="C379" s="30"/>
      <c r="D379" s="30"/>
      <c r="E379" s="1"/>
      <c r="F379" s="1"/>
      <c r="G379" s="2"/>
      <c r="H379" s="2"/>
      <c r="I379" s="1"/>
      <c r="J379" s="1"/>
      <c r="K379" s="1"/>
      <c r="L379" s="1"/>
      <c r="M379" s="1"/>
      <c r="N379" s="1"/>
      <c r="O379" s="7">
        <f t="shared" si="320"/>
        <v>4270</v>
      </c>
      <c r="P379" s="123"/>
      <c r="Q379" s="123">
        <v>4270</v>
      </c>
      <c r="R379" s="123"/>
      <c r="S379" s="7">
        <f t="shared" si="321"/>
        <v>0</v>
      </c>
      <c r="T379" s="1"/>
      <c r="U379" s="7"/>
      <c r="V379" s="1"/>
      <c r="W379" s="7">
        <f t="shared" si="322"/>
        <v>0</v>
      </c>
      <c r="X379" s="1"/>
      <c r="Y379" s="8"/>
      <c r="Z379" s="1"/>
      <c r="AA379" s="7">
        <f t="shared" si="323"/>
        <v>0</v>
      </c>
      <c r="AB379" s="1"/>
      <c r="AC379" s="8"/>
      <c r="AD379" s="1"/>
      <c r="AE379" s="7">
        <f t="shared" si="324"/>
        <v>0</v>
      </c>
      <c r="AF379" s="1"/>
      <c r="AG379" s="7"/>
      <c r="AH379" s="1"/>
      <c r="AI379" s="7">
        <f t="shared" si="325"/>
        <v>0</v>
      </c>
      <c r="AJ379" s="1"/>
      <c r="AK379" s="7"/>
      <c r="AL379" s="1"/>
      <c r="AM379" s="7">
        <f t="shared" si="326"/>
        <v>0</v>
      </c>
      <c r="AN379" s="1"/>
      <c r="AO379" s="7"/>
      <c r="AP379" s="1"/>
      <c r="AQ379" s="7">
        <f t="shared" si="327"/>
        <v>0</v>
      </c>
      <c r="AR379" s="1"/>
      <c r="AS379" s="7"/>
      <c r="AT379" s="1"/>
      <c r="AU379" s="7">
        <f t="shared" si="329"/>
        <v>4270</v>
      </c>
      <c r="AV379" s="7">
        <f t="shared" si="328"/>
        <v>0</v>
      </c>
      <c r="AW379" s="7">
        <f t="shared" si="328"/>
        <v>4270</v>
      </c>
      <c r="AX379" s="7">
        <f t="shared" si="328"/>
        <v>0</v>
      </c>
      <c r="AY379" s="1"/>
    </row>
    <row r="380" spans="1:51" ht="15" customHeight="1" x14ac:dyDescent="0.25">
      <c r="A380" s="18">
        <v>2</v>
      </c>
      <c r="B380" s="22" t="s">
        <v>31</v>
      </c>
      <c r="C380" s="33"/>
      <c r="D380" s="33"/>
      <c r="E380" s="18"/>
      <c r="F380" s="18"/>
      <c r="G380" s="20"/>
      <c r="H380" s="20"/>
      <c r="I380" s="18"/>
      <c r="J380" s="18"/>
      <c r="K380" s="18"/>
      <c r="L380" s="18"/>
      <c r="M380" s="18"/>
      <c r="N380" s="18"/>
      <c r="O380" s="21">
        <f>SUM(O381:O386)</f>
        <v>0</v>
      </c>
      <c r="P380" s="21">
        <f t="shared" ref="P380:AX380" si="332">SUM(P381:P386)</f>
        <v>0</v>
      </c>
      <c r="Q380" s="21">
        <f t="shared" si="332"/>
        <v>0</v>
      </c>
      <c r="R380" s="21">
        <f t="shared" si="332"/>
        <v>0</v>
      </c>
      <c r="S380" s="21">
        <f t="shared" si="332"/>
        <v>0</v>
      </c>
      <c r="T380" s="21">
        <f t="shared" si="332"/>
        <v>0</v>
      </c>
      <c r="U380" s="21">
        <f t="shared" si="332"/>
        <v>0</v>
      </c>
      <c r="V380" s="21">
        <f t="shared" si="332"/>
        <v>0</v>
      </c>
      <c r="W380" s="21">
        <f t="shared" si="332"/>
        <v>2000</v>
      </c>
      <c r="X380" s="21">
        <f t="shared" si="332"/>
        <v>0</v>
      </c>
      <c r="Y380" s="21">
        <f t="shared" si="332"/>
        <v>2000</v>
      </c>
      <c r="Z380" s="21">
        <f t="shared" si="332"/>
        <v>0</v>
      </c>
      <c r="AA380" s="21">
        <f t="shared" si="332"/>
        <v>2000</v>
      </c>
      <c r="AB380" s="21">
        <f t="shared" si="332"/>
        <v>0</v>
      </c>
      <c r="AC380" s="21">
        <f t="shared" si="332"/>
        <v>2000</v>
      </c>
      <c r="AD380" s="21">
        <f t="shared" si="332"/>
        <v>0</v>
      </c>
      <c r="AE380" s="21">
        <f t="shared" si="332"/>
        <v>2000</v>
      </c>
      <c r="AF380" s="21">
        <f t="shared" si="332"/>
        <v>0</v>
      </c>
      <c r="AG380" s="21">
        <f t="shared" si="332"/>
        <v>2000</v>
      </c>
      <c r="AH380" s="21">
        <f t="shared" si="332"/>
        <v>0</v>
      </c>
      <c r="AI380" s="21">
        <f t="shared" si="332"/>
        <v>2000</v>
      </c>
      <c r="AJ380" s="21">
        <f t="shared" si="332"/>
        <v>0</v>
      </c>
      <c r="AK380" s="21">
        <f t="shared" si="332"/>
        <v>2000</v>
      </c>
      <c r="AL380" s="21">
        <f t="shared" si="332"/>
        <v>0</v>
      </c>
      <c r="AM380" s="21">
        <f t="shared" si="332"/>
        <v>2000</v>
      </c>
      <c r="AN380" s="21">
        <f t="shared" si="332"/>
        <v>0</v>
      </c>
      <c r="AO380" s="21">
        <f t="shared" si="332"/>
        <v>2000</v>
      </c>
      <c r="AP380" s="21">
        <f t="shared" si="332"/>
        <v>0</v>
      </c>
      <c r="AQ380" s="21">
        <f t="shared" si="332"/>
        <v>2000</v>
      </c>
      <c r="AR380" s="21">
        <f t="shared" si="332"/>
        <v>0</v>
      </c>
      <c r="AS380" s="21">
        <f t="shared" si="332"/>
        <v>2000</v>
      </c>
      <c r="AT380" s="21">
        <f t="shared" si="332"/>
        <v>0</v>
      </c>
      <c r="AU380" s="21">
        <f t="shared" si="332"/>
        <v>12000</v>
      </c>
      <c r="AV380" s="21">
        <f t="shared" si="332"/>
        <v>0</v>
      </c>
      <c r="AW380" s="21">
        <f t="shared" si="332"/>
        <v>12000</v>
      </c>
      <c r="AX380" s="21">
        <f t="shared" si="332"/>
        <v>0</v>
      </c>
      <c r="AY380" s="18"/>
    </row>
    <row r="381" spans="1:51" ht="21" outlineLevel="1" x14ac:dyDescent="0.25">
      <c r="A381" s="1">
        <v>1</v>
      </c>
      <c r="B381" s="121" t="s">
        <v>563</v>
      </c>
      <c r="C381" s="30"/>
      <c r="D381" s="30"/>
      <c r="E381" s="1"/>
      <c r="F381" s="1"/>
      <c r="G381" s="2"/>
      <c r="H381" s="2"/>
      <c r="I381" s="1"/>
      <c r="J381" s="1"/>
      <c r="K381" s="1"/>
      <c r="L381" s="1"/>
      <c r="M381" s="1"/>
      <c r="N381" s="1"/>
      <c r="O381" s="7">
        <f t="shared" ref="O381:O386" si="333">SUM(P381:R381)</f>
        <v>0</v>
      </c>
      <c r="P381" s="1"/>
      <c r="Q381" s="1"/>
      <c r="R381" s="1"/>
      <c r="S381" s="7">
        <f t="shared" ref="S381:S386" si="334">SUM(T381:V381)</f>
        <v>0</v>
      </c>
      <c r="T381" s="1"/>
      <c r="U381" s="1"/>
      <c r="V381" s="1"/>
      <c r="W381" s="7">
        <f t="shared" ref="W381:W386" si="335">SUM(X381:Z381)</f>
        <v>2000</v>
      </c>
      <c r="X381" s="123"/>
      <c r="Y381" s="123">
        <v>2000</v>
      </c>
      <c r="Z381" s="123"/>
      <c r="AA381" s="7">
        <f t="shared" ref="AA381:AA386" si="336">SUM(AB381:AD381)</f>
        <v>2000</v>
      </c>
      <c r="AB381" s="123"/>
      <c r="AC381" s="123">
        <v>2000</v>
      </c>
      <c r="AD381" s="123"/>
      <c r="AE381" s="7">
        <f t="shared" ref="AE381:AE386" si="337">SUM(AF381:AH381)</f>
        <v>2000</v>
      </c>
      <c r="AF381" s="123"/>
      <c r="AG381" s="123">
        <v>2000</v>
      </c>
      <c r="AH381" s="123"/>
      <c r="AI381" s="7">
        <f t="shared" ref="AI381:AI386" si="338">SUM(AJ381:AL381)</f>
        <v>2000</v>
      </c>
      <c r="AJ381" s="123"/>
      <c r="AK381" s="123">
        <v>2000</v>
      </c>
      <c r="AL381" s="123"/>
      <c r="AM381" s="7">
        <f t="shared" ref="AM381:AM386" si="339">SUM(AN381:AP381)</f>
        <v>2000</v>
      </c>
      <c r="AN381" s="123"/>
      <c r="AO381" s="123">
        <v>2000</v>
      </c>
      <c r="AP381" s="123"/>
      <c r="AQ381" s="7">
        <f t="shared" ref="AQ381:AQ386" si="340">SUM(AR381:AT381)</f>
        <v>2000</v>
      </c>
      <c r="AR381" s="123"/>
      <c r="AS381" s="123">
        <v>2000</v>
      </c>
      <c r="AT381" s="123"/>
      <c r="AU381" s="7">
        <f t="shared" ref="AU381:AU386" si="341">SUM(AV381:AX381)</f>
        <v>12000</v>
      </c>
      <c r="AV381" s="7">
        <f t="shared" ref="AV381:AV386" si="342">P381+T381+X381+AB381+AF381+AJ381+AN381+AR381</f>
        <v>0</v>
      </c>
      <c r="AW381" s="7">
        <f t="shared" ref="AW381:AW386" si="343">Q381+U381+Y381+AC381+AG381+AK381+AO381+AS381</f>
        <v>12000</v>
      </c>
      <c r="AX381" s="7">
        <f t="shared" ref="AX381:AX386" si="344">R381+V381+Z381+AD381+AH381+AL381+AP381+AT381</f>
        <v>0</v>
      </c>
      <c r="AY381" s="1"/>
    </row>
    <row r="382" spans="1:51" outlineLevel="1" x14ac:dyDescent="0.25">
      <c r="A382" s="1"/>
      <c r="B382" s="4"/>
      <c r="C382" s="30"/>
      <c r="D382" s="30"/>
      <c r="E382" s="1"/>
      <c r="F382" s="1"/>
      <c r="G382" s="2"/>
      <c r="H382" s="2"/>
      <c r="I382" s="1"/>
      <c r="J382" s="1"/>
      <c r="K382" s="1"/>
      <c r="L382" s="1"/>
      <c r="M382" s="1"/>
      <c r="N382" s="1"/>
      <c r="O382" s="7">
        <f t="shared" si="333"/>
        <v>0</v>
      </c>
      <c r="P382" s="1"/>
      <c r="Q382" s="1"/>
      <c r="R382" s="1"/>
      <c r="S382" s="7">
        <f t="shared" si="334"/>
        <v>0</v>
      </c>
      <c r="T382" s="1"/>
      <c r="U382" s="1"/>
      <c r="V382" s="1"/>
      <c r="W382" s="149">
        <f t="shared" si="335"/>
        <v>0</v>
      </c>
      <c r="X382" s="123"/>
      <c r="Y382" s="123"/>
      <c r="Z382" s="123"/>
      <c r="AA382" s="7">
        <f t="shared" si="336"/>
        <v>0</v>
      </c>
      <c r="AB382" s="123"/>
      <c r="AC382" s="123"/>
      <c r="AD382" s="123"/>
      <c r="AE382" s="7">
        <f t="shared" si="337"/>
        <v>0</v>
      </c>
      <c r="AF382" s="123"/>
      <c r="AG382" s="123"/>
      <c r="AH382" s="123"/>
      <c r="AI382" s="7">
        <f t="shared" si="338"/>
        <v>0</v>
      </c>
      <c r="AJ382" s="123"/>
      <c r="AK382" s="123"/>
      <c r="AL382" s="123"/>
      <c r="AM382" s="7">
        <f t="shared" si="339"/>
        <v>0</v>
      </c>
      <c r="AN382" s="123"/>
      <c r="AO382" s="123"/>
      <c r="AP382" s="123"/>
      <c r="AQ382" s="7">
        <f t="shared" si="340"/>
        <v>0</v>
      </c>
      <c r="AR382" s="123"/>
      <c r="AS382" s="123"/>
      <c r="AT382" s="123"/>
      <c r="AU382" s="7">
        <f t="shared" si="341"/>
        <v>0</v>
      </c>
      <c r="AV382" s="7">
        <f t="shared" si="342"/>
        <v>0</v>
      </c>
      <c r="AW382" s="7">
        <f t="shared" si="343"/>
        <v>0</v>
      </c>
      <c r="AX382" s="7">
        <f t="shared" si="344"/>
        <v>0</v>
      </c>
      <c r="AY382" s="1"/>
    </row>
    <row r="383" spans="1:51" outlineLevel="1" x14ac:dyDescent="0.25">
      <c r="A383" s="1"/>
      <c r="B383" s="4"/>
      <c r="C383" s="30"/>
      <c r="D383" s="29"/>
      <c r="E383" s="2"/>
      <c r="F383" s="2"/>
      <c r="G383" s="2"/>
      <c r="H383" s="2"/>
      <c r="I383" s="1"/>
      <c r="J383" s="1"/>
      <c r="K383" s="1"/>
      <c r="L383" s="1"/>
      <c r="M383" s="1"/>
      <c r="N383" s="1"/>
      <c r="O383" s="7">
        <f t="shared" si="333"/>
        <v>0</v>
      </c>
      <c r="P383" s="1"/>
      <c r="Q383" s="1"/>
      <c r="R383" s="1"/>
      <c r="S383" s="7">
        <f t="shared" si="334"/>
        <v>0</v>
      </c>
      <c r="T383" s="1"/>
      <c r="U383" s="1"/>
      <c r="V383" s="1"/>
      <c r="W383" s="7">
        <f t="shared" si="335"/>
        <v>0</v>
      </c>
      <c r="X383" s="123"/>
      <c r="Y383" s="123"/>
      <c r="Z383" s="123"/>
      <c r="AA383" s="7">
        <f t="shared" si="336"/>
        <v>0</v>
      </c>
      <c r="AB383" s="123"/>
      <c r="AC383" s="123"/>
      <c r="AD383" s="123"/>
      <c r="AE383" s="7">
        <f t="shared" si="337"/>
        <v>0</v>
      </c>
      <c r="AF383" s="123"/>
      <c r="AG383" s="123"/>
      <c r="AH383" s="123"/>
      <c r="AI383" s="7">
        <f t="shared" si="338"/>
        <v>0</v>
      </c>
      <c r="AJ383" s="123"/>
      <c r="AK383" s="123"/>
      <c r="AL383" s="123"/>
      <c r="AM383" s="7">
        <f t="shared" si="339"/>
        <v>0</v>
      </c>
      <c r="AN383" s="123"/>
      <c r="AO383" s="123"/>
      <c r="AP383" s="123"/>
      <c r="AQ383" s="7">
        <f t="shared" si="340"/>
        <v>0</v>
      </c>
      <c r="AR383" s="123"/>
      <c r="AS383" s="123"/>
      <c r="AT383" s="123"/>
      <c r="AU383" s="7">
        <f t="shared" si="341"/>
        <v>0</v>
      </c>
      <c r="AV383" s="7">
        <f t="shared" si="342"/>
        <v>0</v>
      </c>
      <c r="AW383" s="7">
        <f t="shared" si="343"/>
        <v>0</v>
      </c>
      <c r="AX383" s="7">
        <f t="shared" si="344"/>
        <v>0</v>
      </c>
      <c r="AY383" s="1"/>
    </row>
    <row r="384" spans="1:51" outlineLevel="1" x14ac:dyDescent="0.25">
      <c r="A384" s="1"/>
      <c r="B384" s="4"/>
      <c r="C384" s="30"/>
      <c r="D384" s="29"/>
      <c r="E384" s="2"/>
      <c r="F384" s="2"/>
      <c r="G384" s="2"/>
      <c r="H384" s="2"/>
      <c r="I384" s="1"/>
      <c r="J384" s="1"/>
      <c r="K384" s="1"/>
      <c r="L384" s="1"/>
      <c r="M384" s="1"/>
      <c r="N384" s="1"/>
      <c r="O384" s="7">
        <f t="shared" si="333"/>
        <v>0</v>
      </c>
      <c r="P384" s="1"/>
      <c r="Q384" s="1"/>
      <c r="R384" s="1"/>
      <c r="S384" s="7">
        <f t="shared" si="334"/>
        <v>0</v>
      </c>
      <c r="T384" s="1"/>
      <c r="U384" s="1"/>
      <c r="V384" s="1"/>
      <c r="W384" s="7">
        <f t="shared" si="335"/>
        <v>0</v>
      </c>
      <c r="X384" s="123"/>
      <c r="Y384" s="123"/>
      <c r="Z384" s="123"/>
      <c r="AA384" s="7">
        <f t="shared" si="336"/>
        <v>0</v>
      </c>
      <c r="AB384" s="123"/>
      <c r="AC384" s="123"/>
      <c r="AD384" s="123"/>
      <c r="AE384" s="7">
        <f t="shared" si="337"/>
        <v>0</v>
      </c>
      <c r="AF384" s="123"/>
      <c r="AG384" s="123"/>
      <c r="AH384" s="123"/>
      <c r="AI384" s="7">
        <f t="shared" si="338"/>
        <v>0</v>
      </c>
      <c r="AJ384" s="123"/>
      <c r="AK384" s="123"/>
      <c r="AL384" s="123"/>
      <c r="AM384" s="7">
        <f t="shared" si="339"/>
        <v>0</v>
      </c>
      <c r="AN384" s="123"/>
      <c r="AO384" s="123"/>
      <c r="AP384" s="123"/>
      <c r="AQ384" s="7">
        <f t="shared" si="340"/>
        <v>0</v>
      </c>
      <c r="AR384" s="123"/>
      <c r="AS384" s="123"/>
      <c r="AT384" s="123"/>
      <c r="AU384" s="7">
        <f t="shared" si="341"/>
        <v>0</v>
      </c>
      <c r="AV384" s="7">
        <f t="shared" si="342"/>
        <v>0</v>
      </c>
      <c r="AW384" s="7">
        <f t="shared" si="343"/>
        <v>0</v>
      </c>
      <c r="AX384" s="7">
        <f t="shared" si="344"/>
        <v>0</v>
      </c>
      <c r="AY384" s="1"/>
    </row>
    <row r="385" spans="1:51" outlineLevel="1" x14ac:dyDescent="0.25">
      <c r="A385" s="1"/>
      <c r="B385" s="4"/>
      <c r="C385" s="30"/>
      <c r="D385" s="29"/>
      <c r="E385" s="2"/>
      <c r="F385" s="2"/>
      <c r="G385" s="2"/>
      <c r="H385" s="2"/>
      <c r="I385" s="1"/>
      <c r="J385" s="1"/>
      <c r="K385" s="1"/>
      <c r="L385" s="1"/>
      <c r="M385" s="1"/>
      <c r="N385" s="1"/>
      <c r="O385" s="7">
        <f t="shared" si="333"/>
        <v>0</v>
      </c>
      <c r="P385" s="1"/>
      <c r="Q385" s="1"/>
      <c r="R385" s="1"/>
      <c r="S385" s="7">
        <f t="shared" si="334"/>
        <v>0</v>
      </c>
      <c r="T385" s="1"/>
      <c r="U385" s="1"/>
      <c r="V385" s="1"/>
      <c r="W385" s="7">
        <f t="shared" si="335"/>
        <v>0</v>
      </c>
      <c r="X385" s="123"/>
      <c r="Y385" s="123"/>
      <c r="Z385" s="123"/>
      <c r="AA385" s="7">
        <f t="shared" si="336"/>
        <v>0</v>
      </c>
      <c r="AB385" s="123"/>
      <c r="AC385" s="123"/>
      <c r="AD385" s="123"/>
      <c r="AE385" s="7">
        <f t="shared" si="337"/>
        <v>0</v>
      </c>
      <c r="AF385" s="123"/>
      <c r="AG385" s="123"/>
      <c r="AH385" s="123"/>
      <c r="AI385" s="7">
        <f t="shared" si="338"/>
        <v>0</v>
      </c>
      <c r="AJ385" s="123"/>
      <c r="AK385" s="123"/>
      <c r="AL385" s="123"/>
      <c r="AM385" s="7">
        <f t="shared" si="339"/>
        <v>0</v>
      </c>
      <c r="AN385" s="123"/>
      <c r="AO385" s="123"/>
      <c r="AP385" s="123"/>
      <c r="AQ385" s="7">
        <f t="shared" si="340"/>
        <v>0</v>
      </c>
      <c r="AR385" s="123"/>
      <c r="AS385" s="123"/>
      <c r="AT385" s="123"/>
      <c r="AU385" s="7">
        <f t="shared" si="341"/>
        <v>0</v>
      </c>
      <c r="AV385" s="7">
        <f t="shared" si="342"/>
        <v>0</v>
      </c>
      <c r="AW385" s="7">
        <f t="shared" si="343"/>
        <v>0</v>
      </c>
      <c r="AX385" s="7">
        <f t="shared" si="344"/>
        <v>0</v>
      </c>
      <c r="AY385" s="1"/>
    </row>
    <row r="386" spans="1:51" outlineLevel="1" x14ac:dyDescent="0.25">
      <c r="A386" s="1"/>
      <c r="B386" s="4"/>
      <c r="C386" s="30"/>
      <c r="D386" s="29"/>
      <c r="E386" s="2"/>
      <c r="F386" s="2"/>
      <c r="G386" s="2"/>
      <c r="H386" s="2"/>
      <c r="I386" s="1"/>
      <c r="J386" s="1"/>
      <c r="K386" s="1"/>
      <c r="L386" s="1"/>
      <c r="M386" s="1"/>
      <c r="N386" s="1"/>
      <c r="O386" s="7">
        <f t="shared" si="333"/>
        <v>0</v>
      </c>
      <c r="P386" s="1"/>
      <c r="Q386" s="1"/>
      <c r="R386" s="1"/>
      <c r="S386" s="7">
        <f t="shared" si="334"/>
        <v>0</v>
      </c>
      <c r="T386" s="1"/>
      <c r="U386" s="1"/>
      <c r="V386" s="1"/>
      <c r="W386" s="7">
        <f t="shared" si="335"/>
        <v>0</v>
      </c>
      <c r="X386" s="123"/>
      <c r="Y386" s="123"/>
      <c r="Z386" s="123"/>
      <c r="AA386" s="7">
        <f t="shared" si="336"/>
        <v>0</v>
      </c>
      <c r="AB386" s="123"/>
      <c r="AC386" s="123"/>
      <c r="AD386" s="123"/>
      <c r="AE386" s="7">
        <f t="shared" si="337"/>
        <v>0</v>
      </c>
      <c r="AF386" s="123"/>
      <c r="AG386" s="123"/>
      <c r="AH386" s="123"/>
      <c r="AI386" s="7">
        <f t="shared" si="338"/>
        <v>0</v>
      </c>
      <c r="AJ386" s="123"/>
      <c r="AK386" s="123"/>
      <c r="AL386" s="123"/>
      <c r="AM386" s="7">
        <f t="shared" si="339"/>
        <v>0</v>
      </c>
      <c r="AN386" s="123"/>
      <c r="AO386" s="123"/>
      <c r="AP386" s="123"/>
      <c r="AQ386" s="7">
        <f t="shared" si="340"/>
        <v>0</v>
      </c>
      <c r="AR386" s="123"/>
      <c r="AS386" s="123"/>
      <c r="AT386" s="123"/>
      <c r="AU386" s="7">
        <f t="shared" si="341"/>
        <v>0</v>
      </c>
      <c r="AV386" s="7">
        <f t="shared" si="342"/>
        <v>0</v>
      </c>
      <c r="AW386" s="7">
        <f t="shared" si="343"/>
        <v>0</v>
      </c>
      <c r="AX386" s="7">
        <f t="shared" si="344"/>
        <v>0</v>
      </c>
      <c r="AY386" s="1"/>
    </row>
  </sheetData>
  <mergeCells count="524">
    <mergeCell ref="AQ25:AQ26"/>
    <mergeCell ref="AR25:AR26"/>
    <mergeCell ref="AS25:AS26"/>
    <mergeCell ref="AT25:AT26"/>
    <mergeCell ref="AU25:AU26"/>
    <mergeCell ref="AV25:AV26"/>
    <mergeCell ref="AW25:AW26"/>
    <mergeCell ref="AX25:AX26"/>
    <mergeCell ref="AY25:AY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Y23:AY24"/>
    <mergeCell ref="A25:A26"/>
    <mergeCell ref="B25:B26"/>
    <mergeCell ref="C25:C26"/>
    <mergeCell ref="D25:D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P23:AP24"/>
    <mergeCell ref="AQ23:AQ24"/>
    <mergeCell ref="AR23:AR24"/>
    <mergeCell ref="AS23:AS24"/>
    <mergeCell ref="AT23:AT24"/>
    <mergeCell ref="AU23:AU24"/>
    <mergeCell ref="AV23:AV24"/>
    <mergeCell ref="AW23:AW24"/>
    <mergeCell ref="AX23:AX24"/>
    <mergeCell ref="AG23:AG24"/>
    <mergeCell ref="AH23:AH24"/>
    <mergeCell ref="AI23:AI24"/>
    <mergeCell ref="AJ23:AJ24"/>
    <mergeCell ref="AK23:AK24"/>
    <mergeCell ref="AL23:AL24"/>
    <mergeCell ref="AM23:AM24"/>
    <mergeCell ref="AN23:AN24"/>
    <mergeCell ref="AO23:AO24"/>
    <mergeCell ref="AX21:AX22"/>
    <mergeCell ref="AY21:AY22"/>
    <mergeCell ref="A23:A24"/>
    <mergeCell ref="B23:B24"/>
    <mergeCell ref="C23:C24"/>
    <mergeCell ref="D23:D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O21:AO22"/>
    <mergeCell ref="AP21:AP22"/>
    <mergeCell ref="AQ21:AQ22"/>
    <mergeCell ref="AR21:AR22"/>
    <mergeCell ref="AS21:AS22"/>
    <mergeCell ref="AT21:AT22"/>
    <mergeCell ref="AU21:AU22"/>
    <mergeCell ref="AV21:AV22"/>
    <mergeCell ref="AW21:AW22"/>
    <mergeCell ref="AF21:AF22"/>
    <mergeCell ref="AG21:AG22"/>
    <mergeCell ref="AH21:AH22"/>
    <mergeCell ref="AI21:AI22"/>
    <mergeCell ref="AJ21:AJ22"/>
    <mergeCell ref="AK21:AK22"/>
    <mergeCell ref="AL21:AL22"/>
    <mergeCell ref="AM21:AM22"/>
    <mergeCell ref="AN21:AN22"/>
    <mergeCell ref="AW19:AW20"/>
    <mergeCell ref="AX19:AX20"/>
    <mergeCell ref="AY19:AY20"/>
    <mergeCell ref="A21:A22"/>
    <mergeCell ref="B21:B22"/>
    <mergeCell ref="C21:C22"/>
    <mergeCell ref="D21:D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V17:AV18"/>
    <mergeCell ref="AW17:AW18"/>
    <mergeCell ref="AX17:AX18"/>
    <mergeCell ref="AY17:AY18"/>
    <mergeCell ref="A19:A20"/>
    <mergeCell ref="B19:B20"/>
    <mergeCell ref="C19:C20"/>
    <mergeCell ref="D19:D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M17:AM18"/>
    <mergeCell ref="AN17:AN18"/>
    <mergeCell ref="AO17:AO18"/>
    <mergeCell ref="AP17:AP18"/>
    <mergeCell ref="AQ17:AQ18"/>
    <mergeCell ref="AR17:AR18"/>
    <mergeCell ref="AS17:AS18"/>
    <mergeCell ref="AT17:AT18"/>
    <mergeCell ref="AU17:AU18"/>
    <mergeCell ref="AD17:AD18"/>
    <mergeCell ref="AE17:AE18"/>
    <mergeCell ref="AF17:AF18"/>
    <mergeCell ref="AG17:AG18"/>
    <mergeCell ref="AH17:AH18"/>
    <mergeCell ref="AI17:AI18"/>
    <mergeCell ref="AJ17:AJ18"/>
    <mergeCell ref="AK17:AK18"/>
    <mergeCell ref="AL17:AL18"/>
    <mergeCell ref="AU15:AU16"/>
    <mergeCell ref="AV15:AV16"/>
    <mergeCell ref="AW15:AW16"/>
    <mergeCell ref="AX15:AX16"/>
    <mergeCell ref="AY15:AY16"/>
    <mergeCell ref="A17:A18"/>
    <mergeCell ref="B17:B18"/>
    <mergeCell ref="C17:C18"/>
    <mergeCell ref="D17:D18"/>
    <mergeCell ref="O17:O18"/>
    <mergeCell ref="P17:P18"/>
    <mergeCell ref="Q17:Q18"/>
    <mergeCell ref="R17:R18"/>
    <mergeCell ref="S17:S18"/>
    <mergeCell ref="T17:T18"/>
    <mergeCell ref="U17:U18"/>
    <mergeCell ref="V17:V18"/>
    <mergeCell ref="W17:W18"/>
    <mergeCell ref="X17:X18"/>
    <mergeCell ref="Y17:Y18"/>
    <mergeCell ref="Z17:Z18"/>
    <mergeCell ref="AA17:AA18"/>
    <mergeCell ref="AB17:AB18"/>
    <mergeCell ref="AC17:AC18"/>
    <mergeCell ref="AL15:AL16"/>
    <mergeCell ref="AM15:AM16"/>
    <mergeCell ref="AN15:AN16"/>
    <mergeCell ref="AO15:AO16"/>
    <mergeCell ref="AP15:AP16"/>
    <mergeCell ref="AQ15:AQ16"/>
    <mergeCell ref="AR15:AR16"/>
    <mergeCell ref="AS15:AS16"/>
    <mergeCell ref="AT15:AT16"/>
    <mergeCell ref="AC15:AC16"/>
    <mergeCell ref="AD15:AD16"/>
    <mergeCell ref="AE15:AE16"/>
    <mergeCell ref="AF15:AF16"/>
    <mergeCell ref="AG15:AG16"/>
    <mergeCell ref="AH15:AH16"/>
    <mergeCell ref="AI15:AI16"/>
    <mergeCell ref="AJ15:AJ16"/>
    <mergeCell ref="AK15:AK16"/>
    <mergeCell ref="T15:T16"/>
    <mergeCell ref="U15:U16"/>
    <mergeCell ref="V15:V16"/>
    <mergeCell ref="W15:W16"/>
    <mergeCell ref="X15:X16"/>
    <mergeCell ref="Y15:Y16"/>
    <mergeCell ref="Z15:Z16"/>
    <mergeCell ref="AA15:AA16"/>
    <mergeCell ref="AB15:AB16"/>
    <mergeCell ref="A15:A16"/>
    <mergeCell ref="B15:B16"/>
    <mergeCell ref="C15:C16"/>
    <mergeCell ref="D15:D16"/>
    <mergeCell ref="O15:O16"/>
    <mergeCell ref="P15:P16"/>
    <mergeCell ref="Q15:Q16"/>
    <mergeCell ref="R15:R16"/>
    <mergeCell ref="S15:S16"/>
    <mergeCell ref="AY158:AY161"/>
    <mergeCell ref="AM162:AM164"/>
    <mergeCell ref="AN162:AN164"/>
    <mergeCell ref="AO162:AO164"/>
    <mergeCell ref="AP162:AP164"/>
    <mergeCell ref="AQ162:AQ164"/>
    <mergeCell ref="AR162:AR164"/>
    <mergeCell ref="AS162:AS164"/>
    <mergeCell ref="AT162:AT164"/>
    <mergeCell ref="AY162:AY164"/>
    <mergeCell ref="AW158:AW161"/>
    <mergeCell ref="AN153:AN156"/>
    <mergeCell ref="AO153:AO156"/>
    <mergeCell ref="AP153:AP156"/>
    <mergeCell ref="AQ153:AQ156"/>
    <mergeCell ref="AR153:AR156"/>
    <mergeCell ref="AS153:AS156"/>
    <mergeCell ref="AT153:AT156"/>
    <mergeCell ref="AE158:AE159"/>
    <mergeCell ref="AF158:AF159"/>
    <mergeCell ref="AG158:AG159"/>
    <mergeCell ref="AH158:AH159"/>
    <mergeCell ref="AI158:AI159"/>
    <mergeCell ref="AJ158:AJ159"/>
    <mergeCell ref="AK158:AK159"/>
    <mergeCell ref="AL158:AL159"/>
    <mergeCell ref="AM158:AM159"/>
    <mergeCell ref="AN158:AN159"/>
    <mergeCell ref="AO158:AO159"/>
    <mergeCell ref="AP158:AP159"/>
    <mergeCell ref="AQ158:AQ159"/>
    <mergeCell ref="AR158:AR159"/>
    <mergeCell ref="AS158:AS159"/>
    <mergeCell ref="AT158:AT159"/>
    <mergeCell ref="A158:A161"/>
    <mergeCell ref="B158:B161"/>
    <mergeCell ref="C158:C161"/>
    <mergeCell ref="D158:D161"/>
    <mergeCell ref="A162:A164"/>
    <mergeCell ref="B162:B164"/>
    <mergeCell ref="C162:C164"/>
    <mergeCell ref="D162:D164"/>
    <mergeCell ref="I163:I164"/>
    <mergeCell ref="AX158:AX161"/>
    <mergeCell ref="I160:I161"/>
    <mergeCell ref="W160:W161"/>
    <mergeCell ref="X160:X161"/>
    <mergeCell ref="Y160:Y161"/>
    <mergeCell ref="Z160:Z161"/>
    <mergeCell ref="E162:E164"/>
    <mergeCell ref="F162:F164"/>
    <mergeCell ref="G162:G164"/>
    <mergeCell ref="L162:L164"/>
    <mergeCell ref="O162:O164"/>
    <mergeCell ref="P162:P164"/>
    <mergeCell ref="Q162:Q164"/>
    <mergeCell ref="R162:R164"/>
    <mergeCell ref="AI162:AI164"/>
    <mergeCell ref="AJ162:AJ164"/>
    <mergeCell ref="AK162:AK164"/>
    <mergeCell ref="AL162:AL164"/>
    <mergeCell ref="AU162:AU164"/>
    <mergeCell ref="AV162:AV164"/>
    <mergeCell ref="AW162:AW164"/>
    <mergeCell ref="AX162:AX164"/>
    <mergeCell ref="Z163:Z164"/>
    <mergeCell ref="AE163:AE164"/>
    <mergeCell ref="H163:H164"/>
    <mergeCell ref="U158:U161"/>
    <mergeCell ref="V158:V161"/>
    <mergeCell ref="AA158:AA159"/>
    <mergeCell ref="AB158:AB159"/>
    <mergeCell ref="AC158:AC159"/>
    <mergeCell ref="AD158:AD159"/>
    <mergeCell ref="AU158:AU161"/>
    <mergeCell ref="AV158:AV161"/>
    <mergeCell ref="X163:X164"/>
    <mergeCell ref="Y163:Y164"/>
    <mergeCell ref="AF163:AF164"/>
    <mergeCell ref="AG163:AG164"/>
    <mergeCell ref="AH163:AH164"/>
    <mergeCell ref="K163:K164"/>
    <mergeCell ref="S163:S164"/>
    <mergeCell ref="T163:T164"/>
    <mergeCell ref="U163:U164"/>
    <mergeCell ref="V163:V164"/>
    <mergeCell ref="W163:W164"/>
    <mergeCell ref="E158:E161"/>
    <mergeCell ref="F158:F161"/>
    <mergeCell ref="G158:G161"/>
    <mergeCell ref="H158:H161"/>
    <mergeCell ref="J158:J159"/>
    <mergeCell ref="S158:S161"/>
    <mergeCell ref="T158:T161"/>
    <mergeCell ref="AK153:AK156"/>
    <mergeCell ref="AL153:AL156"/>
    <mergeCell ref="AD153:AD156"/>
    <mergeCell ref="AE153:AE156"/>
    <mergeCell ref="AF153:AF156"/>
    <mergeCell ref="AG153:AG156"/>
    <mergeCell ref="AH153:AH156"/>
    <mergeCell ref="AI153:AI156"/>
    <mergeCell ref="AJ153:AJ156"/>
    <mergeCell ref="S153:S154"/>
    <mergeCell ref="T153:T154"/>
    <mergeCell ref="U153:U154"/>
    <mergeCell ref="V153:V154"/>
    <mergeCell ref="W153:W154"/>
    <mergeCell ref="X153:X154"/>
    <mergeCell ref="Y153:Y154"/>
    <mergeCell ref="Z153:Z154"/>
    <mergeCell ref="AU153:AU156"/>
    <mergeCell ref="AV153:AV156"/>
    <mergeCell ref="AW153:AW156"/>
    <mergeCell ref="AX153:AX156"/>
    <mergeCell ref="AY153:AY156"/>
    <mergeCell ref="G155:G156"/>
    <mergeCell ref="H155:H156"/>
    <mergeCell ref="M155:M156"/>
    <mergeCell ref="N155:N156"/>
    <mergeCell ref="O155:O156"/>
    <mergeCell ref="P155:P156"/>
    <mergeCell ref="Q155:Q156"/>
    <mergeCell ref="R155:R156"/>
    <mergeCell ref="S155:S156"/>
    <mergeCell ref="T155:T156"/>
    <mergeCell ref="U155:U156"/>
    <mergeCell ref="V155:V156"/>
    <mergeCell ref="W155:W156"/>
    <mergeCell ref="X155:X156"/>
    <mergeCell ref="Y155:Y156"/>
    <mergeCell ref="Z155:Z156"/>
    <mergeCell ref="AM153:AM156"/>
    <mergeCell ref="AB153:AB156"/>
    <mergeCell ref="AC153:AC156"/>
    <mergeCell ref="AA153:AA156"/>
    <mergeCell ref="A74:A75"/>
    <mergeCell ref="E153:E156"/>
    <mergeCell ref="F153:F156"/>
    <mergeCell ref="H153:H154"/>
    <mergeCell ref="I153:I155"/>
    <mergeCell ref="J153:J156"/>
    <mergeCell ref="K153:K156"/>
    <mergeCell ref="L153:L156"/>
    <mergeCell ref="B74:B75"/>
    <mergeCell ref="C74:C75"/>
    <mergeCell ref="D74:D75"/>
    <mergeCell ref="A153:A156"/>
    <mergeCell ref="B153:B156"/>
    <mergeCell ref="C153:C156"/>
    <mergeCell ref="D153:D156"/>
    <mergeCell ref="AX13:AX14"/>
    <mergeCell ref="AY13:AY14"/>
    <mergeCell ref="C11:C12"/>
    <mergeCell ref="D11:D12"/>
    <mergeCell ref="D13:D14"/>
    <mergeCell ref="C13:C14"/>
    <mergeCell ref="AS13:AS14"/>
    <mergeCell ref="AT13:AT14"/>
    <mergeCell ref="AU13:AU14"/>
    <mergeCell ref="AV13:AV14"/>
    <mergeCell ref="AW13:AW14"/>
    <mergeCell ref="AN13:AN14"/>
    <mergeCell ref="AO13:AO14"/>
    <mergeCell ref="AP13:AP14"/>
    <mergeCell ref="AQ13:AQ14"/>
    <mergeCell ref="AR13:AR14"/>
    <mergeCell ref="AI13:AI14"/>
    <mergeCell ref="AJ13:AJ14"/>
    <mergeCell ref="AK13:AK14"/>
    <mergeCell ref="AL13:AL14"/>
    <mergeCell ref="AM13:AM14"/>
    <mergeCell ref="AD13:AD14"/>
    <mergeCell ref="AE13:AE14"/>
    <mergeCell ref="AF13:AF14"/>
    <mergeCell ref="AG13:AG14"/>
    <mergeCell ref="AH13:AH14"/>
    <mergeCell ref="Y13:Y14"/>
    <mergeCell ref="Z13:Z14"/>
    <mergeCell ref="AA13:AA14"/>
    <mergeCell ref="AB13:AB14"/>
    <mergeCell ref="AC13:AC14"/>
    <mergeCell ref="AV11:AV12"/>
    <mergeCell ref="AW11:AW12"/>
    <mergeCell ref="AX11:AX12"/>
    <mergeCell ref="AY11:AY12"/>
    <mergeCell ref="A13:A14"/>
    <mergeCell ref="B13:B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AQ11:AQ12"/>
    <mergeCell ref="AR11:AR12"/>
    <mergeCell ref="AS11:AS12"/>
    <mergeCell ref="AT11:AT12"/>
    <mergeCell ref="AU11:AU12"/>
    <mergeCell ref="AL11:AL12"/>
    <mergeCell ref="AM11:AM12"/>
    <mergeCell ref="AN11:AN12"/>
    <mergeCell ref="Z11:Z12"/>
    <mergeCell ref="AA11:AA12"/>
    <mergeCell ref="AO11:AO12"/>
    <mergeCell ref="AP11:AP12"/>
    <mergeCell ref="AG11:AG12"/>
    <mergeCell ref="AH11:AH12"/>
    <mergeCell ref="AI11:AI12"/>
    <mergeCell ref="AJ11:AJ12"/>
    <mergeCell ref="AK11:AK12"/>
    <mergeCell ref="AB11:AB12"/>
    <mergeCell ref="AC11:AC12"/>
    <mergeCell ref="AD11:AD12"/>
    <mergeCell ref="AE11:AE12"/>
    <mergeCell ref="AF11:AF12"/>
    <mergeCell ref="A2:AY2"/>
    <mergeCell ref="AU6:AU7"/>
    <mergeCell ref="AQ6:AQ7"/>
    <mergeCell ref="AM6:AM7"/>
    <mergeCell ref="AI6:AI7"/>
    <mergeCell ref="AY4:AY7"/>
    <mergeCell ref="T6:V6"/>
    <mergeCell ref="X6:Z6"/>
    <mergeCell ref="AB6:AD6"/>
    <mergeCell ref="AA6:AA7"/>
    <mergeCell ref="O6:O7"/>
    <mergeCell ref="S6:S7"/>
    <mergeCell ref="W6:W7"/>
    <mergeCell ref="P6:R6"/>
    <mergeCell ref="C4:C7"/>
    <mergeCell ref="F4:F7"/>
    <mergeCell ref="AV6:AX6"/>
    <mergeCell ref="AR6:AT6"/>
    <mergeCell ref="AN6:AP6"/>
    <mergeCell ref="AJ6:AL6"/>
    <mergeCell ref="O4:AX4"/>
    <mergeCell ref="O5:R5"/>
    <mergeCell ref="S5:V5"/>
    <mergeCell ref="W5:Z5"/>
    <mergeCell ref="AM5:AP5"/>
    <mergeCell ref="AQ5:AT5"/>
    <mergeCell ref="AU5:AX5"/>
    <mergeCell ref="E339:E378"/>
    <mergeCell ref="A4:A7"/>
    <mergeCell ref="E4:E7"/>
    <mergeCell ref="D4:D7"/>
    <mergeCell ref="AF6:AH6"/>
    <mergeCell ref="B4:B7"/>
    <mergeCell ref="I5:I7"/>
    <mergeCell ref="G5:G7"/>
    <mergeCell ref="H5:H7"/>
    <mergeCell ref="G4:N4"/>
    <mergeCell ref="J5:J7"/>
    <mergeCell ref="K5:K7"/>
    <mergeCell ref="L5:L7"/>
    <mergeCell ref="M5:M7"/>
    <mergeCell ref="N5:N7"/>
    <mergeCell ref="A11:A12"/>
    <mergeCell ref="B11:B12"/>
    <mergeCell ref="R11:R12"/>
    <mergeCell ref="S11:S12"/>
    <mergeCell ref="T11:T12"/>
    <mergeCell ref="U11:U12"/>
    <mergeCell ref="O11:O12"/>
    <mergeCell ref="P11:P12"/>
    <mergeCell ref="Q11:Q12"/>
    <mergeCell ref="W11:W12"/>
    <mergeCell ref="X11:X12"/>
    <mergeCell ref="Y11:Y12"/>
    <mergeCell ref="AA5:AD5"/>
    <mergeCell ref="AE5:AH5"/>
    <mergeCell ref="AI5:AL5"/>
    <mergeCell ref="V11: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2023-06-20T00:09:15Z</dcterms:modified>
</cp:coreProperties>
</file>